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S:\Apportionment\Sch Finance\ESD\F-185\1920 F-185 FY2020\ESD Original F-185 FY2020\"/>
    </mc:Choice>
  </mc:AlternateContent>
  <xr:revisionPtr revIDLastSave="0" documentId="8_{7C801002-1920-47EF-9BBA-0FA8468FD4CB}" xr6:coauthVersionLast="45" xr6:coauthVersionMax="45" xr10:uidLastSave="{00000000-0000-0000-0000-000000000000}"/>
  <bookViews>
    <workbookView xWindow="27675" yWindow="570" windowWidth="15660" windowHeight="14790" tabRatio="701" firstSheet="1" activeTab="3" xr2:uid="{00000000-000D-0000-FFFF-FFFF00000000}"/>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Cash Flow Statment 1920 FY" sheetId="79" state="hidden" r:id="rId7"/>
    <sheet name="BUDGETARY COMPARISON" sheetId="56" r:id="rId8"/>
    <sheet name="FIDUCIARY" sheetId="48" state="hidden" r:id="rId9"/>
    <sheet name="28-FIXED ASSETS" sheetId="27" state="hidden" r:id="rId10"/>
    <sheet name="29-Sched LTD Bal Sheet" sheetId="28" state="hidden" r:id="rId11"/>
    <sheet name="datasheet-balsheet" sheetId="36" state="hidden" r:id="rId12"/>
    <sheet name="datasheet-rev_expend_detail" sheetId="37" state="hidden" r:id="rId13"/>
    <sheet name="datasheet-rev_expend_summary" sheetId="38" state="hidden" r:id="rId14"/>
    <sheet name="FIDUCIARY CHANGES" sheetId="55" state="hidden" r:id="rId15"/>
    <sheet name="AGENCY" sheetId="71" r:id="rId16"/>
    <sheet name="REVENUE" sheetId="53" r:id="rId17"/>
    <sheet name="Expenditure Matrix" sheetId="54" r:id="rId18"/>
    <sheet name="COA" sheetId="69" r:id="rId19"/>
    <sheet name="BARS Profile" sheetId="76" r:id="rId20"/>
    <sheet name="BARS Guidance" sheetId="78" r:id="rId21"/>
  </sheets>
  <definedNames>
    <definedName name="_0102BudvsAct" localSheetId="5">#REF!</definedName>
    <definedName name="_0102BudvsAct" localSheetId="6">#REF!</definedName>
    <definedName name="_0102BudvsAct" localSheetId="8">#REF!</definedName>
    <definedName name="_0102BudvsAct" localSheetId="14">#REF!</definedName>
    <definedName name="_0102BudvsAct" localSheetId="3">#REF!</definedName>
    <definedName name="_0102BudvsAct" localSheetId="4">#REF!</definedName>
    <definedName name="_0102BudvsAct">#REF!</definedName>
    <definedName name="_11" localSheetId="5">#REF!</definedName>
    <definedName name="_11" localSheetId="6">#REF!</definedName>
    <definedName name="_11" localSheetId="8">#REF!</definedName>
    <definedName name="_11" localSheetId="14">#REF!</definedName>
    <definedName name="_11" localSheetId="3">#REF!</definedName>
    <definedName name="_11" localSheetId="4">#REF!</definedName>
    <definedName name="_11">#REF!</definedName>
    <definedName name="_xlnm._FilterDatabase" localSheetId="3" hidden="1">'NET POSITION'!$A$6:$H$6</definedName>
    <definedName name="_Toc523824801" localSheetId="18">COA!$B$1</definedName>
    <definedName name="_Toc523824802" localSheetId="18">COA!$B$26</definedName>
    <definedName name="_Toc523824803" localSheetId="18">COA!$B$35</definedName>
    <definedName name="_Toc523824804" localSheetId="18">COA!$B$62</definedName>
    <definedName name="_Toc523824805" localSheetId="18">COA!$B$78</definedName>
    <definedName name="_Toc523824806" localSheetId="18">COA!$B$89</definedName>
    <definedName name="_Toc523824807" localSheetId="18">COA!$B$96</definedName>
    <definedName name="F195CPFREV" localSheetId="5">#REF!</definedName>
    <definedName name="F195CPFREV" localSheetId="6">#REF!</definedName>
    <definedName name="F195CPFREV" localSheetId="8">#REF!</definedName>
    <definedName name="F195CPFREV" localSheetId="14">#REF!</definedName>
    <definedName name="F195CPFREV" localSheetId="3">#REF!</definedName>
    <definedName name="F195CPFREV" localSheetId="4">#REF!</definedName>
    <definedName name="F195CPFREV">#REF!</definedName>
    <definedName name="F195REV" localSheetId="5">#REF!</definedName>
    <definedName name="F195REV" localSheetId="8">#REF!</definedName>
    <definedName name="F195REV" localSheetId="14">#REF!</definedName>
    <definedName name="F195REV" localSheetId="3">#REF!</definedName>
    <definedName name="F195REV" localSheetId="4">#REF!</definedName>
    <definedName name="F195REV">#REF!</definedName>
    <definedName name="GLItem" localSheetId="5">#REF!</definedName>
    <definedName name="GLItem" localSheetId="8">#REF!</definedName>
    <definedName name="GLItem" localSheetId="14">#REF!</definedName>
    <definedName name="GLItem" localSheetId="3">#REF!</definedName>
    <definedName name="GLItem" localSheetId="4">#REF!</definedName>
    <definedName name="GLItem">#REF!</definedName>
    <definedName name="Instructional" localSheetId="5">#REF!</definedName>
    <definedName name="Instructional" localSheetId="8">#REF!</definedName>
    <definedName name="Instructional" localSheetId="14">#REF!</definedName>
    <definedName name="Instructional" localSheetId="3">#REF!</definedName>
    <definedName name="Instructional" localSheetId="4">#REF!</definedName>
    <definedName name="Instructional">#REF!</definedName>
    <definedName name="New" localSheetId="5">#REF!</definedName>
    <definedName name="New" localSheetId="8">#REF!</definedName>
    <definedName name="New" localSheetId="14">#REF!</definedName>
    <definedName name="New" localSheetId="3">#REF!</definedName>
    <definedName name="New" localSheetId="4">#REF!</definedName>
    <definedName name="New">#REF!</definedName>
    <definedName name="Obj_tbl" localSheetId="5">#REF!</definedName>
    <definedName name="Obj_tbl" localSheetId="8">#REF!</definedName>
    <definedName name="Obj_tbl" localSheetId="14">#REF!</definedName>
    <definedName name="Obj_tbl" localSheetId="3">#REF!</definedName>
    <definedName name="Obj_tbl" localSheetId="4">#REF!</definedName>
    <definedName name="Obj_tbl">#REF!</definedName>
    <definedName name="_xlnm.Print_Area" localSheetId="15">AGENCY!$A$1:$B$18</definedName>
    <definedName name="_xlnm.Print_Area" localSheetId="7">'BUDGETARY COMPARISON'!$A$7:$E$60</definedName>
    <definedName name="_xlnm.Print_Area" localSheetId="5">'CASH FLOW'!#REF!</definedName>
    <definedName name="_xlnm.Print_Area" localSheetId="2">'CERTIFICATION-COVER'!$A$1:$G$31</definedName>
    <definedName name="_xlnm.Print_Area" localSheetId="0">chartofaccts!$B$4:$E$71</definedName>
    <definedName name="_xlnm.Print_Area" localSheetId="12">'datasheet-rev_expend_detail'!$A$1:$J$584</definedName>
    <definedName name="_xlnm.Print_Area" localSheetId="17">'Expenditure Matrix'!$A$6:$M$767</definedName>
    <definedName name="_xlnm.Print_Area" localSheetId="8">FIDUCIARY!#REF!</definedName>
    <definedName name="_xlnm.Print_Area" localSheetId="14">'FIDUCIARY CHANGES'!#REF!</definedName>
    <definedName name="_xlnm.Print_Area" localSheetId="1">Instructions!$A$4:$A$51</definedName>
    <definedName name="_xlnm.Print_Area" localSheetId="3">'NET POSITION'!$A$105:$E$122</definedName>
    <definedName name="_xlnm.Print_Area" localSheetId="16">REVENUE!$A$5:$F$70</definedName>
    <definedName name="_xlnm.Print_Area" localSheetId="4">'REVENUE EXPENSES'!$H$6:$H$62</definedName>
    <definedName name="_xlnm.Print_Titles" localSheetId="7">'BUDGETARY COMPARISON'!$1:$7</definedName>
    <definedName name="_xlnm.Print_Titles" localSheetId="5">'CASH FLOW'!$1:$5</definedName>
    <definedName name="_xlnm.Print_Titles" localSheetId="12">'datasheet-rev_expend_detail'!$1:$1</definedName>
    <definedName name="_xlnm.Print_Titles" localSheetId="17">'Expenditure Matrix'!$1:$5</definedName>
    <definedName name="_xlnm.Print_Titles" localSheetId="1">Instructions!$2:$3</definedName>
    <definedName name="_xlnm.Print_Titles" localSheetId="3">'NET POSITION'!$1:$5</definedName>
    <definedName name="_xlnm.Print_Titles" localSheetId="16">REVENUE!$1:$4</definedName>
    <definedName name="_xlnm.Print_Titles" localSheetId="4">'REVENUE EXPENSES'!$1:$5</definedName>
    <definedName name="Prog_act_tbl" localSheetId="5">#REF!</definedName>
    <definedName name="Prog_act_tbl" localSheetId="2">#REF!</definedName>
    <definedName name="Prog_act_tbl" localSheetId="8">#REF!</definedName>
    <definedName name="Prog_act_tbl" localSheetId="14">#REF!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8">#REF!</definedName>
    <definedName name="revenues" localSheetId="14">#REF!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8">#REF!</definedName>
    <definedName name="stsum" localSheetId="14">#REF!</definedName>
    <definedName name="stsum" localSheetId="3">#REF!</definedName>
    <definedName name="stsum" localSheetId="4">#REF!</definedName>
    <definedName nam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44" l="1"/>
  <c r="E100" i="44"/>
  <c r="B100" i="44"/>
  <c r="D99" i="44"/>
  <c r="C99" i="44"/>
  <c r="B99" i="44"/>
  <c r="B108" i="44" l="1"/>
  <c r="D56" i="56" l="1"/>
  <c r="G64" i="47"/>
  <c r="D85" i="79"/>
  <c r="D91" i="79"/>
  <c r="D101" i="79"/>
  <c r="D105" i="79"/>
  <c r="D96" i="79"/>
  <c r="D139" i="79"/>
  <c r="D138" i="79"/>
  <c r="D132" i="79"/>
  <c r="D131" i="79"/>
  <c r="D126" i="79"/>
  <c r="D124" i="79"/>
  <c r="D119" i="79"/>
  <c r="D118" i="79"/>
  <c r="J116" i="79"/>
  <c r="J115" i="79"/>
  <c r="J114" i="79"/>
  <c r="J113" i="79"/>
  <c r="J112" i="79"/>
  <c r="J111" i="79"/>
  <c r="J110" i="79"/>
  <c r="J109" i="79"/>
  <c r="J104" i="79"/>
  <c r="J103" i="79"/>
  <c r="J102" i="79"/>
  <c r="J101" i="79"/>
  <c r="J99" i="79"/>
  <c r="J98" i="79"/>
  <c r="J97" i="79"/>
  <c r="J96" i="79"/>
  <c r="D113" i="79"/>
  <c r="D112" i="79"/>
  <c r="D111" i="79"/>
  <c r="D110" i="79"/>
  <c r="D109" i="79"/>
  <c r="D108" i="79"/>
  <c r="D107" i="79"/>
  <c r="D106" i="79"/>
  <c r="D104" i="79"/>
  <c r="D103" i="79"/>
  <c r="D102" i="79"/>
  <c r="D100" i="79"/>
  <c r="D99" i="79"/>
  <c r="D98" i="79"/>
  <c r="D97" i="79"/>
  <c r="J90" i="79"/>
  <c r="J88" i="79"/>
  <c r="J82" i="79"/>
  <c r="J81" i="79"/>
  <c r="D90" i="79"/>
  <c r="D89" i="79"/>
  <c r="D88" i="79"/>
  <c r="D87" i="79"/>
  <c r="D86" i="79"/>
  <c r="D84" i="79"/>
  <c r="D83" i="79"/>
  <c r="D82" i="79"/>
  <c r="D81" i="79"/>
  <c r="D80" i="79"/>
  <c r="D92" i="79" l="1"/>
  <c r="E10" i="79"/>
  <c r="E55" i="79"/>
  <c r="J130" i="79" s="1"/>
  <c r="K67" i="79"/>
  <c r="K70" i="79" s="1"/>
  <c r="J132" i="79" s="1"/>
  <c r="J83" i="79"/>
  <c r="B61" i="47" s="1"/>
  <c r="B60" i="47"/>
  <c r="J87" i="79"/>
  <c r="J89" i="79"/>
  <c r="D114" i="79"/>
  <c r="B63" i="47" s="1"/>
  <c r="J100" i="79"/>
  <c r="J105" i="79" s="1"/>
  <c r="B67" i="47" s="1"/>
  <c r="J117" i="79"/>
  <c r="B68" i="47" s="1"/>
  <c r="D120" i="79"/>
  <c r="B69" i="47" s="1"/>
  <c r="D127" i="79"/>
  <c r="B73" i="47" s="1"/>
  <c r="D133" i="79"/>
  <c r="B72" i="47" s="1"/>
  <c r="D140" i="79"/>
  <c r="B71" i="47" s="1"/>
  <c r="J149" i="79"/>
  <c r="K149" i="79"/>
  <c r="J137" i="79" s="1"/>
  <c r="L149" i="79"/>
  <c r="M149" i="79"/>
  <c r="J91" i="79" l="1"/>
  <c r="B65" i="47" s="1"/>
  <c r="B43" i="47"/>
  <c r="B32" i="47"/>
  <c r="B56" i="46" l="1"/>
  <c r="B14" i="71" l="1"/>
  <c r="B7" i="71"/>
  <c r="B22" i="56" l="1"/>
  <c r="D58" i="56"/>
  <c r="D44" i="56"/>
  <c r="D40" i="56"/>
  <c r="B10" i="56"/>
  <c r="B9" i="56"/>
  <c r="C9" i="56"/>
  <c r="C10" i="56"/>
  <c r="D11" i="56"/>
  <c r="F134" i="54" l="1"/>
  <c r="B109" i="44" l="1"/>
  <c r="B93" i="44" l="1"/>
  <c r="B74" i="44"/>
  <c r="B44" i="46" l="1"/>
  <c r="B88" i="47" s="1"/>
  <c r="B40" i="46"/>
  <c r="E54" i="53" l="1"/>
  <c r="F191" i="54" l="1"/>
  <c r="J114" i="54" l="1"/>
  <c r="B84" i="44" l="1"/>
  <c r="B30" i="44" l="1"/>
  <c r="B44" i="44"/>
  <c r="B9" i="46" l="1"/>
  <c r="D23" i="46" l="1"/>
  <c r="C19" i="46"/>
  <c r="C13" i="46"/>
  <c r="B50" i="44" l="1"/>
  <c r="B11" i="44"/>
  <c r="B8" i="44"/>
  <c r="C18" i="48" l="1"/>
  <c r="C11" i="48"/>
  <c r="C22" i="48" l="1"/>
  <c r="C23" i="48" s="1"/>
  <c r="B24" i="55" l="1"/>
  <c r="B14" i="55"/>
  <c r="B9" i="55"/>
  <c r="B17" i="55" s="1"/>
  <c r="B26" i="55" s="1"/>
  <c r="B32" i="55" s="1"/>
  <c r="E47" i="56"/>
  <c r="E46" i="56"/>
  <c r="E45" i="56"/>
  <c r="E44" i="56"/>
  <c r="E43" i="56"/>
  <c r="E42" i="56"/>
  <c r="E40" i="56"/>
  <c r="C48" i="56"/>
  <c r="B48" i="56"/>
  <c r="G18" i="47"/>
  <c r="G17" i="47"/>
  <c r="G16" i="47"/>
  <c r="G15" i="47"/>
  <c r="G14" i="47"/>
  <c r="G73" i="47" l="1"/>
  <c r="G72" i="47"/>
  <c r="G69" i="47"/>
  <c r="G68" i="47"/>
  <c r="G67" i="47"/>
  <c r="G33" i="46"/>
  <c r="G93" i="44"/>
  <c r="G85" i="44" l="1"/>
  <c r="G83" i="44"/>
  <c r="G44" i="44"/>
  <c r="G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G66" i="44" l="1"/>
  <c r="G75" i="47" l="1"/>
  <c r="E44" i="47"/>
  <c r="E38" i="47"/>
  <c r="E29" i="47"/>
  <c r="E21" i="47"/>
  <c r="G58" i="46"/>
  <c r="G57" i="46"/>
  <c r="G56" i="46"/>
  <c r="G53" i="46"/>
  <c r="G52" i="46"/>
  <c r="G47" i="46"/>
  <c r="G46" i="46"/>
  <c r="G45" i="46"/>
  <c r="G44" i="46"/>
  <c r="G43" i="46"/>
  <c r="G42" i="46"/>
  <c r="G40" i="46"/>
  <c r="G34" i="46"/>
  <c r="G32" i="46"/>
  <c r="G30" i="46"/>
  <c r="G29" i="46"/>
  <c r="G28" i="46"/>
  <c r="G27" i="46"/>
  <c r="G26" i="46"/>
  <c r="G24" i="46"/>
  <c r="G23" i="46"/>
  <c r="G15" i="46"/>
  <c r="G14" i="46"/>
  <c r="G13" i="46"/>
  <c r="G9" i="46"/>
  <c r="F95" i="44"/>
  <c r="F87" i="44"/>
  <c r="F71" i="44"/>
  <c r="F46" i="44"/>
  <c r="F31" i="44"/>
  <c r="F38" i="44" s="1"/>
  <c r="F21" i="44"/>
  <c r="E95" i="44"/>
  <c r="E87" i="44"/>
  <c r="E71" i="44"/>
  <c r="E46" i="44"/>
  <c r="E31" i="44"/>
  <c r="E38" i="44" s="1"/>
  <c r="E21" i="44"/>
  <c r="G27" i="44"/>
  <c r="G26" i="44"/>
  <c r="F35" i="46"/>
  <c r="E35" i="46"/>
  <c r="D35" i="46"/>
  <c r="C35" i="46"/>
  <c r="F48" i="46"/>
  <c r="F16" i="46"/>
  <c r="F89" i="44" l="1"/>
  <c r="F40" i="44"/>
  <c r="F37" i="46"/>
  <c r="E89" i="44"/>
  <c r="E46" i="47"/>
  <c r="E50" i="47" s="1"/>
  <c r="E52" i="47" s="1"/>
  <c r="F98" i="44"/>
  <c r="E40" i="44"/>
  <c r="E98" i="44"/>
  <c r="E101" i="44" l="1"/>
  <c r="E103" i="44" s="1"/>
  <c r="F101" i="44"/>
  <c r="F50" i="46"/>
  <c r="F54" i="46" s="1"/>
  <c r="F60" i="46" s="1"/>
  <c r="F56" i="47"/>
  <c r="F103" i="44" l="1"/>
  <c r="F62" i="46"/>
  <c r="A1" i="54" l="1"/>
  <c r="B17" i="71"/>
  <c r="B11" i="71"/>
  <c r="G82" i="44" l="1"/>
  <c r="G81" i="44"/>
  <c r="G80" i="44"/>
  <c r="G86" i="44"/>
  <c r="G84" i="44"/>
  <c r="G79" i="44"/>
  <c r="G78" i="44"/>
  <c r="G76" i="44"/>
  <c r="G75" i="44"/>
  <c r="G94" i="44"/>
  <c r="G92" i="44"/>
  <c r="D95" i="44"/>
  <c r="C95" i="44"/>
  <c r="B95" i="44"/>
  <c r="D46" i="44"/>
  <c r="C46" i="44"/>
  <c r="G45" i="44"/>
  <c r="G43" i="44"/>
  <c r="B46" i="44"/>
  <c r="A1" i="44"/>
  <c r="A1" i="46" l="1"/>
  <c r="A1" i="55" s="1"/>
  <c r="A1" i="71"/>
  <c r="A1" i="48"/>
  <c r="A1" i="47"/>
  <c r="M756" i="54" l="1"/>
  <c r="L756" i="54"/>
  <c r="K756" i="54"/>
  <c r="J756" i="54"/>
  <c r="I756" i="54"/>
  <c r="H756" i="54"/>
  <c r="G756" i="54"/>
  <c r="F756" i="54"/>
  <c r="E756" i="54"/>
  <c r="G80" i="47" l="1"/>
  <c r="G79" i="47"/>
  <c r="G78" i="47"/>
  <c r="G77" i="47"/>
  <c r="G76" i="47"/>
  <c r="G65" i="47"/>
  <c r="G49" i="47" l="1"/>
  <c r="G19" i="47"/>
  <c r="D71" i="44"/>
  <c r="C71" i="44"/>
  <c r="G70" i="44"/>
  <c r="G69" i="44"/>
  <c r="G68" i="44"/>
  <c r="G67" i="44"/>
  <c r="G65" i="44"/>
  <c r="G64" i="44"/>
  <c r="G63" i="44"/>
  <c r="G61" i="44"/>
  <c r="G60" i="44"/>
  <c r="G58" i="44"/>
  <c r="G57" i="44"/>
  <c r="G56" i="44"/>
  <c r="G55" i="44"/>
  <c r="G54" i="44"/>
  <c r="D31" i="44"/>
  <c r="D38" i="44" s="1"/>
  <c r="C31" i="44"/>
  <c r="C38" i="44" s="1"/>
  <c r="B31" i="44"/>
  <c r="B71" i="44"/>
  <c r="B38" i="44" l="1"/>
  <c r="B98" i="44"/>
  <c r="G51" i="44"/>
  <c r="G35" i="44"/>
  <c r="G33" i="44"/>
  <c r="G9" i="44"/>
  <c r="M564" i="54" l="1"/>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G19" i="4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B34" i="55"/>
  <c r="M575" i="54"/>
  <c r="L575" i="54"/>
  <c r="K575" i="54"/>
  <c r="J575" i="54"/>
  <c r="I575" i="54"/>
  <c r="H575" i="54"/>
  <c r="G575" i="54"/>
  <c r="F575" i="54"/>
  <c r="E575" i="54"/>
  <c r="D574" i="54"/>
  <c r="M570" i="54"/>
  <c r="L570" i="54"/>
  <c r="K570" i="54"/>
  <c r="J570" i="54"/>
  <c r="I570" i="54"/>
  <c r="H570" i="54"/>
  <c r="D573" i="54" s="1"/>
  <c r="G570" i="54"/>
  <c r="F570" i="54"/>
  <c r="E570" i="54"/>
  <c r="D521" i="54" l="1"/>
  <c r="D37" i="54" s="1"/>
  <c r="D572" i="54"/>
  <c r="D549" i="54"/>
  <c r="D39" i="54" s="1"/>
  <c r="D178" i="54"/>
  <c r="D14" i="54" s="1"/>
  <c r="D278" i="54"/>
  <c r="D21" i="54" s="1"/>
  <c r="D250" i="54"/>
  <c r="D19" i="54" s="1"/>
  <c r="D564" i="54"/>
  <c r="D40" i="54" s="1"/>
  <c r="D535" i="54"/>
  <c r="D38" i="54" s="1"/>
  <c r="D571" i="54"/>
  <c r="E56" i="56"/>
  <c r="E24" i="56"/>
  <c r="E25" i="56"/>
  <c r="E26" i="56"/>
  <c r="E27" i="56"/>
  <c r="E28" i="56"/>
  <c r="E29" i="56"/>
  <c r="E30" i="56"/>
  <c r="E31" i="56"/>
  <c r="E32" i="56"/>
  <c r="E34" i="56"/>
  <c r="E36" i="56"/>
  <c r="E11" i="56"/>
  <c r="E15" i="56"/>
  <c r="E16" i="56"/>
  <c r="E17" i="56"/>
  <c r="C35" i="56"/>
  <c r="C18" i="56"/>
  <c r="B35" i="56"/>
  <c r="G35" i="56" s="1"/>
  <c r="B18" i="56"/>
  <c r="A1" i="56"/>
  <c r="D575" i="54" l="1"/>
  <c r="D41" i="54" s="1"/>
  <c r="C37" i="56"/>
  <c r="C50" i="56" s="1"/>
  <c r="C54" i="56" s="1"/>
  <c r="C60" i="56" s="1"/>
  <c r="B37" i="56"/>
  <c r="B50" i="56" s="1"/>
  <c r="B54" i="56" s="1"/>
  <c r="B60" i="56" s="1"/>
  <c r="F69" i="53"/>
  <c r="D116" i="54" l="1"/>
  <c r="D132" i="54"/>
  <c r="D204" i="54"/>
  <c r="D219" i="54"/>
  <c r="D331" i="54"/>
  <c r="D393" i="54"/>
  <c r="D653" i="54"/>
  <c r="D703" i="54"/>
  <c r="M98" i="54"/>
  <c r="F98" i="54" l="1"/>
  <c r="E98" i="54"/>
  <c r="D491" i="54"/>
  <c r="A1" i="53" l="1"/>
  <c r="M466" i="54" l="1"/>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B12" i="46" l="1"/>
  <c r="G12" i="46" s="1"/>
  <c r="E8" i="79"/>
  <c r="D14" i="56"/>
  <c r="E14" i="56" s="1"/>
  <c r="B11" i="46"/>
  <c r="G11" i="46" s="1"/>
  <c r="E18" i="79"/>
  <c r="E23" i="79" s="1"/>
  <c r="D13" i="56"/>
  <c r="E13" i="56" s="1"/>
  <c r="B10" i="46"/>
  <c r="G10" i="46" s="1"/>
  <c r="K8" i="79"/>
  <c r="D12" i="56"/>
  <c r="E12" i="56" s="1"/>
  <c r="B8" i="46"/>
  <c r="G8" i="46" s="1"/>
  <c r="K7" i="79"/>
  <c r="K18" i="79" s="1"/>
  <c r="D10" i="56"/>
  <c r="E10" i="56" s="1"/>
  <c r="B7" i="46"/>
  <c r="G7" i="46" s="1"/>
  <c r="D9" i="56"/>
  <c r="E7" i="79"/>
  <c r="E15" i="79" s="1"/>
  <c r="L58" i="54"/>
  <c r="D79" i="54"/>
  <c r="L15" i="54" s="1"/>
  <c r="D80" i="54"/>
  <c r="L16" i="54" s="1"/>
  <c r="D81" i="54"/>
  <c r="L17" i="54" s="1"/>
  <c r="D83" i="54"/>
  <c r="L19" i="54" s="1"/>
  <c r="D87" i="54"/>
  <c r="L23" i="54"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48" i="54"/>
  <c r="D664" i="54"/>
  <c r="D667" i="54" s="1"/>
  <c r="D51" i="54" s="1"/>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730" i="54" s="1"/>
  <c r="D56" i="54" s="1"/>
  <c r="D156" i="54"/>
  <c r="D93" i="54"/>
  <c r="L29" i="54" s="1"/>
  <c r="D142" i="54"/>
  <c r="D257" i="54"/>
  <c r="D383" i="54"/>
  <c r="D500" i="54"/>
  <c r="D622" i="54"/>
  <c r="D674" i="54"/>
  <c r="D751" i="54"/>
  <c r="D749" i="54"/>
  <c r="D459" i="54"/>
  <c r="D229" i="54"/>
  <c r="D369" i="54"/>
  <c r="D713" i="54"/>
  <c r="D107" i="54"/>
  <c r="D214" i="54"/>
  <c r="D355" i="54"/>
  <c r="D486" i="54"/>
  <c r="D646" i="54"/>
  <c r="D655" i="54" s="1"/>
  <c r="D199" i="54"/>
  <c r="D341" i="54"/>
  <c r="D473" i="54"/>
  <c r="D479" i="54" s="1"/>
  <c r="D737" i="54"/>
  <c r="D185" i="54"/>
  <c r="D445" i="54"/>
  <c r="D615" i="54"/>
  <c r="D47" i="54" s="1"/>
  <c r="D662" i="54"/>
  <c r="D763" i="54"/>
  <c r="K101" i="54"/>
  <c r="L47" i="54" s="1"/>
  <c r="E27" i="79" s="1"/>
  <c r="F70" i="53"/>
  <c r="L60" i="54"/>
  <c r="M101" i="54"/>
  <c r="L49" i="54" s="1"/>
  <c r="E29" i="79" s="1"/>
  <c r="J101" i="54"/>
  <c r="L46" i="54" s="1"/>
  <c r="E26" i="79" s="1"/>
  <c r="I101" i="54"/>
  <c r="L45" i="54" s="1"/>
  <c r="K23" i="79" s="1"/>
  <c r="F101" i="54"/>
  <c r="L42" i="54" s="1"/>
  <c r="D74" i="54"/>
  <c r="L10" i="54" s="1"/>
  <c r="D91" i="54"/>
  <c r="L27" i="54" s="1"/>
  <c r="D100" i="54"/>
  <c r="L36" i="54" s="1"/>
  <c r="D97" i="54"/>
  <c r="L33" i="54" s="1"/>
  <c r="D96" i="54"/>
  <c r="L32" i="54" s="1"/>
  <c r="D99" i="54"/>
  <c r="L35" i="54" s="1"/>
  <c r="D706" i="54"/>
  <c r="D54" i="54" s="1"/>
  <c r="D92" i="54"/>
  <c r="L28" i="54" s="1"/>
  <c r="D95" i="54"/>
  <c r="L31" i="54" s="1"/>
  <c r="D334" i="54"/>
  <c r="D25" i="54" s="1"/>
  <c r="H101" i="54"/>
  <c r="L44" i="54" s="1"/>
  <c r="K22" i="79" s="1"/>
  <c r="D89" i="54"/>
  <c r="L25" i="54" s="1"/>
  <c r="D73" i="54"/>
  <c r="L9" i="54" s="1"/>
  <c r="D72" i="54"/>
  <c r="L8" i="54" s="1"/>
  <c r="D75" i="54"/>
  <c r="L11" i="54" s="1"/>
  <c r="D77" i="54"/>
  <c r="L13" i="54" s="1"/>
  <c r="D94" i="54"/>
  <c r="L30" i="54" s="1"/>
  <c r="D71" i="54"/>
  <c r="D76" i="54"/>
  <c r="L12" i="54" s="1"/>
  <c r="E101" i="54"/>
  <c r="L41" i="54" s="1"/>
  <c r="D88" i="54"/>
  <c r="L24" i="54" s="1"/>
  <c r="D90" i="54"/>
  <c r="L26" i="54" s="1"/>
  <c r="G101" i="54"/>
  <c r="L43" i="54" s="1"/>
  <c r="K21" i="79" s="1"/>
  <c r="L101" i="54"/>
  <c r="L48" i="54" s="1"/>
  <c r="E28" i="79" s="1"/>
  <c r="J127" i="79" l="1"/>
  <c r="B9" i="47"/>
  <c r="B8" i="47"/>
  <c r="J126" i="79"/>
  <c r="J125" i="79"/>
  <c r="B7" i="47"/>
  <c r="D493" i="54"/>
  <c r="D35" i="54" s="1"/>
  <c r="K64" i="79"/>
  <c r="J129" i="79" s="1"/>
  <c r="E58" i="79"/>
  <c r="E71" i="79" s="1"/>
  <c r="D41" i="56"/>
  <c r="B31" i="46"/>
  <c r="E30" i="79"/>
  <c r="D33" i="56"/>
  <c r="E33" i="56" s="1"/>
  <c r="E9" i="56"/>
  <c r="D18" i="56"/>
  <c r="D718" i="54"/>
  <c r="D55" i="54" s="1"/>
  <c r="D50" i="54"/>
  <c r="M61" i="54"/>
  <c r="D362" i="54"/>
  <c r="D27" i="54" s="1"/>
  <c r="D207" i="54"/>
  <c r="D16" i="54" s="1"/>
  <c r="D222" i="54"/>
  <c r="D17" i="54" s="1"/>
  <c r="D682" i="54"/>
  <c r="D52" i="54" s="1"/>
  <c r="D639" i="54"/>
  <c r="D49" i="54" s="1"/>
  <c r="D694" i="54"/>
  <c r="D53" i="54" s="1"/>
  <c r="D742" i="54"/>
  <c r="D57" i="54" s="1"/>
  <c r="D507" i="54"/>
  <c r="D36" i="54" s="1"/>
  <c r="D601" i="54"/>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756" i="54"/>
  <c r="D58" i="54" s="1"/>
  <c r="M50" i="54"/>
  <c r="D101" i="54"/>
  <c r="L7" i="54"/>
  <c r="M37" i="54" s="1"/>
  <c r="B11" i="47" l="1"/>
  <c r="G31" i="46"/>
  <c r="B58" i="47"/>
  <c r="G58" i="47" s="1"/>
  <c r="E41" i="56"/>
  <c r="E48" i="56" s="1"/>
  <c r="D48" i="56"/>
  <c r="J131" i="79"/>
  <c r="B34" i="47"/>
  <c r="B38" i="47" s="1"/>
  <c r="E18" i="56"/>
  <c r="D9" i="54"/>
  <c r="D46" i="54"/>
  <c r="E10" i="54"/>
  <c r="D21" i="56" s="1"/>
  <c r="M56" i="54"/>
  <c r="E60" i="54"/>
  <c r="E43" i="54"/>
  <c r="G88" i="47"/>
  <c r="G60" i="47"/>
  <c r="G61" i="47"/>
  <c r="G62" i="47"/>
  <c r="G81" i="47"/>
  <c r="G82" i="47"/>
  <c r="G83" i="47"/>
  <c r="G48" i="47"/>
  <c r="G42" i="47"/>
  <c r="G41" i="47"/>
  <c r="C44" i="47"/>
  <c r="D44" i="47"/>
  <c r="F44" i="47"/>
  <c r="G33" i="47"/>
  <c r="G35" i="47"/>
  <c r="G37" i="47"/>
  <c r="F38" i="47"/>
  <c r="C38" i="47"/>
  <c r="D38" i="47"/>
  <c r="G25" i="47"/>
  <c r="G26" i="47"/>
  <c r="G27" i="47"/>
  <c r="G28" i="47"/>
  <c r="G24" i="47"/>
  <c r="C29" i="47"/>
  <c r="D29" i="47"/>
  <c r="F29" i="47"/>
  <c r="B29" i="47"/>
  <c r="C21" i="47"/>
  <c r="D21" i="47"/>
  <c r="F21" i="47"/>
  <c r="G12" i="47"/>
  <c r="G13" i="47"/>
  <c r="G20" i="47"/>
  <c r="C48" i="46"/>
  <c r="D48" i="46"/>
  <c r="E48" i="46"/>
  <c r="C16" i="46"/>
  <c r="D16" i="46"/>
  <c r="E16" i="46"/>
  <c r="E37" i="46" s="1"/>
  <c r="E56" i="47" s="1"/>
  <c r="E84" i="47" s="1"/>
  <c r="E91" i="47" s="1"/>
  <c r="B16" i="46"/>
  <c r="G37" i="44"/>
  <c r="G34" i="44"/>
  <c r="G95" i="44"/>
  <c r="G46" i="44"/>
  <c r="G74" i="44"/>
  <c r="C87" i="44"/>
  <c r="C89" i="44" s="1"/>
  <c r="D87" i="44"/>
  <c r="D89" i="44" s="1"/>
  <c r="B87" i="44"/>
  <c r="G52" i="44"/>
  <c r="G53" i="44"/>
  <c r="G50" i="44"/>
  <c r="G28" i="44"/>
  <c r="G29" i="44"/>
  <c r="G30" i="44"/>
  <c r="G24" i="44"/>
  <c r="G10" i="44"/>
  <c r="G11" i="44"/>
  <c r="G12" i="44"/>
  <c r="G13" i="44"/>
  <c r="G14" i="44"/>
  <c r="G15" i="44"/>
  <c r="G16" i="44"/>
  <c r="G17" i="44"/>
  <c r="G18" i="44"/>
  <c r="G20" i="44"/>
  <c r="G8" i="44"/>
  <c r="C21" i="44"/>
  <c r="D21" i="44"/>
  <c r="B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E31" i="79" l="1"/>
  <c r="E44" i="79" s="1"/>
  <c r="B41" i="46"/>
  <c r="B48" i="46" s="1"/>
  <c r="D23" i="56"/>
  <c r="E23" i="56" s="1"/>
  <c r="B21" i="46"/>
  <c r="G21" i="46" s="1"/>
  <c r="D22" i="56"/>
  <c r="E22" i="56" s="1"/>
  <c r="B20" i="46"/>
  <c r="G20" i="46" s="1"/>
  <c r="E21" i="56"/>
  <c r="B19" i="46"/>
  <c r="E61" i="54"/>
  <c r="C37" i="46"/>
  <c r="C50" i="46" s="1"/>
  <c r="C54" i="46" s="1"/>
  <c r="C60" i="46" s="1"/>
  <c r="G71" i="44"/>
  <c r="D37" i="46"/>
  <c r="D50" i="46" s="1"/>
  <c r="D54" i="46" s="1"/>
  <c r="D60" i="46" s="1"/>
  <c r="F84" i="47"/>
  <c r="F91" i="47" s="1"/>
  <c r="E50" i="46"/>
  <c r="E54" i="46" s="1"/>
  <c r="E60" i="46" s="1"/>
  <c r="E62" i="46" s="1"/>
  <c r="G16" i="46"/>
  <c r="F46" i="47"/>
  <c r="B40" i="44"/>
  <c r="C40" i="44"/>
  <c r="D40" i="44"/>
  <c r="G29" i="47"/>
  <c r="C46" i="47"/>
  <c r="D46" i="47"/>
  <c r="D98" i="44"/>
  <c r="G31" i="44"/>
  <c r="G38" i="44" s="1"/>
  <c r="C98" i="44"/>
  <c r="G87" i="44"/>
  <c r="G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C101" i="44" l="1"/>
  <c r="C62" i="46" s="1"/>
  <c r="G41" i="46"/>
  <c r="G48" i="46" s="1"/>
  <c r="J128" i="79"/>
  <c r="J135" i="79" s="1"/>
  <c r="J139" i="79" s="1"/>
  <c r="J151" i="79" s="1"/>
  <c r="K151" i="79" s="1"/>
  <c r="B10" i="47"/>
  <c r="B21" i="47" s="1"/>
  <c r="D35" i="56"/>
  <c r="D37" i="56" s="1"/>
  <c r="B35" i="46"/>
  <c r="G19" i="46"/>
  <c r="G35" i="46" s="1"/>
  <c r="G37" i="46" s="1"/>
  <c r="D56" i="47"/>
  <c r="D84" i="47" s="1"/>
  <c r="D91" i="47" s="1"/>
  <c r="C56" i="47"/>
  <c r="C50" i="47"/>
  <c r="C52" i="47" s="1"/>
  <c r="D50" i="47"/>
  <c r="D52" i="47" s="1"/>
  <c r="F50" i="47"/>
  <c r="F52" i="47" s="1"/>
  <c r="G98" i="44"/>
  <c r="G40" i="44"/>
  <c r="G89" i="44"/>
  <c r="F244" i="37"/>
  <c r="F25" i="38"/>
  <c r="F23" i="38"/>
  <c r="F3" i="38"/>
  <c r="F63" i="37"/>
  <c r="F19" i="38"/>
  <c r="G99" i="44" l="1"/>
  <c r="D101" i="44"/>
  <c r="D62" i="46" s="1"/>
  <c r="C84" i="47"/>
  <c r="C91" i="47" s="1"/>
  <c r="E35" i="56"/>
  <c r="D50" i="56"/>
  <c r="E37" i="56"/>
  <c r="B37" i="46"/>
  <c r="B56" i="47" s="1"/>
  <c r="G56" i="47"/>
  <c r="G50" i="46"/>
  <c r="G54" i="46" s="1"/>
  <c r="G60" i="46" s="1"/>
  <c r="C103" i="44"/>
  <c r="F17" i="38"/>
  <c r="D103" i="44" l="1"/>
  <c r="B50" i="46"/>
  <c r="B54" i="46" s="1"/>
  <c r="B60" i="46" s="1"/>
  <c r="D54" i="56"/>
  <c r="E50" i="56"/>
  <c r="F15" i="38"/>
  <c r="B89" i="44"/>
  <c r="G100" i="44" s="1"/>
  <c r="E54" i="56" l="1"/>
  <c r="D60" i="56"/>
  <c r="B111" i="44"/>
  <c r="B112" i="44" s="1"/>
  <c r="E60" i="56" l="1"/>
  <c r="G101" i="44"/>
  <c r="G103" i="44" s="1"/>
  <c r="B101" i="44"/>
  <c r="B62" i="56" s="1"/>
  <c r="B62" i="46" l="1"/>
  <c r="G62" i="46"/>
  <c r="B103" i="44"/>
  <c r="G63" i="47"/>
  <c r="G11" i="47" l="1"/>
  <c r="G34" i="47" l="1"/>
  <c r="G10" i="47"/>
  <c r="G9" i="47"/>
  <c r="G8" i="47"/>
  <c r="G71" i="47" l="1"/>
  <c r="G84" i="47" s="1"/>
  <c r="B84" i="47"/>
  <c r="B91" i="47" s="1"/>
  <c r="G32" i="47"/>
  <c r="G38" i="47" s="1"/>
  <c r="G43" i="47"/>
  <c r="G44" i="47" s="1"/>
  <c r="B44" i="47"/>
  <c r="G7" i="47"/>
  <c r="G21" i="47" s="1"/>
  <c r="B46" i="47" l="1"/>
  <c r="B50" i="47" s="1"/>
  <c r="B52" i="47" s="1"/>
  <c r="G46" i="47"/>
  <c r="G50" i="47" s="1"/>
  <c r="G52" i="47" s="1"/>
  <c r="G9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kshannon</author>
  </authors>
  <commentList>
    <comment ref="B98" authorId="0" shapeId="0" xr:uid="{00000000-0006-0000-0300-00000100000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Stone</author>
  </authors>
  <commentList>
    <comment ref="F1" authorId="0" shapeId="0" xr:uid="{00000000-0006-0000-0600-00000100000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sharedStrings.xml><?xml version="1.0" encoding="utf-8"?>
<sst xmlns="http://schemas.openxmlformats.org/spreadsheetml/2006/main" count="6418" uniqueCount="1176">
  <si>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</si>
  <si>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</si>
  <si>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</si>
  <si>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</si>
  <si>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</si>
  <si>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</si>
  <si>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</si>
  <si>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</si>
  <si>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</si>
  <si>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</si>
  <si>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</si>
  <si>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</si>
  <si>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</si>
  <si>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</si>
  <si>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</si>
  <si>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</si>
  <si>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</si>
  <si>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</si>
  <si>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</si>
  <si>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</si>
  <si>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</si>
  <si>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</si>
  <si>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</si>
  <si>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</si>
  <si>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</si>
  <si>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</si>
  <si>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</si>
  <si>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</si>
  <si>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</si>
  <si>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</si>
  <si>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</si>
  <si>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</si>
  <si>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</si>
  <si>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</si>
  <si>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</si>
  <si>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</si>
  <si>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</si>
  <si>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</si>
  <si>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</si>
  <si>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</si>
  <si>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</si>
  <si>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</si>
  <si>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</si>
  <si>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</si>
  <si>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</si>
  <si>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</si>
  <si>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</si>
  <si>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</si>
  <si>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</si>
  <si>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</si>
  <si>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</si>
  <si>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</si>
  <si>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</si>
  <si>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</si>
  <si>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</si>
  <si>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</si>
  <si>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</si>
  <si>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</si>
  <si>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</si>
  <si>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</si>
  <si>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</si>
  <si>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</si>
  <si>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</si>
  <si>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</si>
  <si>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</si>
  <si>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</si>
  <si>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</si>
  <si>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</si>
  <si>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</si>
  <si>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</si>
  <si>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</si>
  <si>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</si>
  <si>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</si>
  <si>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</si>
  <si>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</si>
  <si>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</si>
  <si>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</si>
  <si>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</si>
  <si>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</si>
  <si>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</si>
  <si>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</si>
  <si>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</si>
  <si>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</si>
  <si>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</si>
  <si>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</si>
  <si>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</si>
  <si>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</si>
  <si>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</si>
  <si>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</si>
  <si>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</si>
  <si>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</si>
  <si>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</si>
  <si>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</si>
  <si>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</si>
  <si>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</si>
  <si>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</si>
  <si>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</si>
  <si>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</si>
  <si>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</si>
  <si>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</si>
  <si>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</si>
  <si>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</si>
  <si>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</si>
  <si>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</si>
  <si>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</si>
  <si>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</si>
  <si>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</si>
  <si>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</si>
  <si>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</si>
  <si>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</si>
  <si>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</si>
  <si>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</si>
  <si>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</si>
  <si>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</si>
  <si>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</si>
  <si>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</si>
  <si>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</si>
  <si>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</si>
  <si>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</si>
  <si>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</si>
  <si>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</si>
  <si>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</si>
  <si>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</si>
  <si>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</si>
  <si>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</si>
  <si>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</si>
  <si>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</si>
  <si>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</si>
  <si>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</si>
  <si>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</si>
  <si>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</si>
  <si>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</si>
  <si>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</si>
  <si>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</si>
  <si>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</si>
  <si>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</si>
  <si>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</si>
  <si>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</si>
  <si>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</si>
  <si>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</si>
  <si>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</si>
  <si>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</si>
  <si>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</si>
  <si>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</si>
  <si>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</si>
  <si>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</si>
  <si>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</si>
  <si>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</si>
  <si>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</si>
  <si>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</si>
  <si>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</si>
  <si>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</si>
  <si>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</si>
  <si>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</si>
  <si>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</si>
  <si>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</si>
  <si>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</si>
  <si>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</si>
  <si>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</si>
  <si>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</si>
  <si>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</si>
  <si>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</si>
  <si>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</si>
  <si>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</si>
  <si>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</si>
  <si>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</si>
  <si>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</si>
  <si>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</si>
  <si>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</si>
  <si>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</si>
  <si>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</si>
  <si>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</si>
  <si>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</si>
  <si>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</si>
  <si>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</si>
  <si>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</si>
  <si>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</si>
  <si>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</si>
  <si>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</si>
  <si>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</si>
  <si>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</si>
  <si>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</si>
  <si>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</si>
  <si>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</si>
  <si>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</si>
  <si>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</si>
  <si>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</si>
  <si>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</si>
  <si>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</si>
  <si>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</si>
  <si>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</si>
  <si>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</si>
  <si>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</si>
  <si>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</si>
  <si>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</si>
  <si>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</si>
  <si>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</si>
  <si>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</si>
  <si>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</si>
  <si>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</si>
  <si>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</si>
  <si>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</si>
  <si>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</si>
  <si>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</si>
  <si>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</si>
  <si>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</si>
  <si>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</si>
  <si>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</si>
  <si>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</si>
  <si>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</si>
  <si>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</si>
  <si>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</si>
  <si>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</si>
  <si>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</si>
  <si>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</si>
  <si>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</si>
  <si>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</si>
  <si>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</si>
  <si>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</si>
  <si>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</si>
  <si>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</si>
  <si>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</si>
  <si>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</si>
  <si>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</si>
  <si>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</si>
  <si>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</si>
  <si>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</si>
  <si>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</si>
  <si>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</si>
  <si>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</si>
  <si>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</si>
  <si>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</si>
  <si>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</si>
  <si>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</si>
  <si>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</si>
  <si>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</si>
  <si>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</si>
  <si>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</si>
  <si>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</si>
  <si>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</si>
  <si>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</si>
  <si>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</si>
  <si>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</si>
  <si>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</si>
  <si>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</si>
  <si>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</si>
  <si>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</si>
  <si>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</si>
  <si>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</si>
  <si>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</si>
  <si>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</si>
  <si>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</si>
  <si>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</si>
  <si>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</si>
  <si>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</si>
  <si>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</si>
  <si>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</si>
  <si>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</si>
  <si>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</si>
  <si>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</si>
  <si>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</si>
  <si>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</si>
  <si>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</si>
  <si>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</si>
  <si>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</si>
  <si>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</si>
  <si>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</si>
  <si>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</si>
  <si>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</si>
  <si>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</si>
  <si>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</si>
  <si>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</si>
  <si>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</si>
  <si>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</si>
  <si>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</si>
  <si>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</si>
  <si>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</si>
  <si>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</si>
  <si>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</si>
  <si>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</si>
  <si>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</si>
  <si>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</si>
  <si>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</si>
  <si>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</si>
  <si>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</si>
  <si>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</si>
  <si>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</si>
  <si>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</si>
  <si>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</si>
  <si>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</si>
  <si>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</si>
  <si>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</si>
  <si>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</si>
  <si>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</si>
  <si>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</si>
  <si>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</si>
  <si>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</si>
  <si>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</si>
  <si>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</si>
  <si>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</si>
  <si>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</si>
  <si>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</si>
  <si>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</si>
  <si>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</si>
  <si>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</si>
  <si>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</si>
  <si>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</si>
  <si>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</si>
  <si>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</si>
  <si>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</si>
  <si>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</si>
  <si>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</si>
  <si>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</si>
  <si>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</si>
  <si>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</si>
  <si>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</si>
  <si>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</si>
  <si>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</si>
  <si>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</si>
  <si>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</si>
  <si>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</si>
  <si>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</si>
  <si>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</si>
  <si>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</si>
  <si>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</si>
  <si>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</si>
  <si>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</si>
  <si>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</si>
  <si>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</si>
  <si>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</si>
  <si>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</si>
  <si>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</si>
  <si>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</si>
  <si>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</si>
  <si>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</si>
  <si>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</si>
  <si>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</si>
  <si>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</si>
  <si>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</si>
  <si>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</si>
  <si>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</si>
  <si>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</si>
  <si>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</si>
  <si>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</si>
  <si>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 xml:space="preserve">TOTAL ASSETS </t>
  </si>
  <si>
    <t>Assets Used in Operations</t>
  </si>
  <si>
    <t>Investment in Joint Venture</t>
  </si>
  <si>
    <t>Restricted for Joint Venture</t>
  </si>
  <si>
    <t>Change in Joint Venture</t>
  </si>
  <si>
    <t>Program Refunds Payable to JV Participants</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</si>
  <si>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</si>
  <si>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</si>
  <si>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</si>
  <si>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</si>
  <si>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</si>
  <si>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</si>
  <si>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</si>
  <si>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</si>
  <si>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</si>
  <si>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</si>
  <si>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</si>
  <si>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</si>
  <si>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</si>
  <si>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</si>
  <si>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</si>
  <si>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</si>
  <si>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</si>
  <si>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</si>
  <si>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</si>
  <si>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STATEMENT OF REVENUES, EXPENSES AND CHANGES IN FUND NET POSITION</t>
  </si>
  <si>
    <t>NET POSITION - BEGINNING BALANCE</t>
  </si>
  <si>
    <t>NET POSITION - ENDING BALANCE</t>
  </si>
  <si>
    <t>INCREASE (DECREASE) IN NET POSITION</t>
  </si>
  <si>
    <t>TOTAL ALL FUNDS</t>
  </si>
  <si>
    <t>CHECK (should be zero)</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</si>
  <si>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</si>
  <si>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</si>
  <si>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</si>
  <si>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</si>
  <si>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</si>
  <si>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</si>
  <si>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</si>
  <si>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</si>
  <si>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</si>
  <si>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</si>
  <si>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</si>
  <si>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</si>
  <si>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</si>
  <si>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</si>
  <si>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</si>
  <si>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</si>
  <si>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</si>
  <si>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</si>
  <si>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</si>
  <si>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</si>
  <si>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</si>
  <si>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</si>
  <si>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</si>
  <si>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</si>
  <si>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</si>
  <si>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</si>
  <si>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</si>
  <si>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</si>
  <si>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</si>
  <si>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</si>
  <si>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</si>
  <si>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</si>
  <si>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</si>
  <si>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</si>
  <si>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</si>
  <si>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</si>
  <si>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</si>
  <si>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</si>
  <si>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</si>
  <si>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</si>
  <si>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</si>
  <si>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</si>
  <si>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</si>
  <si>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</si>
  <si>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</si>
  <si>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</si>
  <si>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</si>
  <si>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</si>
  <si>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</si>
  <si>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</si>
  <si>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</si>
  <si>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</si>
  <si>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</si>
  <si>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</si>
  <si>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</si>
  <si>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</si>
  <si>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</si>
  <si>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</si>
  <si>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</si>
  <si>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</si>
  <si>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</si>
  <si>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</si>
  <si>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</si>
  <si>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</si>
  <si>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</si>
  <si>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</si>
  <si>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</si>
  <si>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</si>
  <si>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</si>
  <si>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</si>
  <si>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</si>
  <si>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</si>
  <si>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</si>
  <si>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</si>
  <si>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</si>
  <si>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</si>
  <si>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</si>
  <si>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</si>
  <si>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</si>
  <si>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</si>
  <si>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</si>
  <si>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</si>
  <si>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</si>
  <si>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</si>
  <si>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</si>
  <si>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</si>
  <si>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</si>
  <si>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</si>
  <si>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</si>
  <si>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</si>
  <si>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</si>
  <si>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</si>
  <si>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</si>
  <si>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</si>
  <si>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</si>
  <si>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</si>
  <si>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</si>
  <si>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</si>
  <si>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</si>
  <si>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</si>
  <si>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</si>
  <si>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</si>
  <si>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</si>
  <si>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</si>
  <si>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</si>
  <si>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</si>
  <si>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</si>
  <si>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</si>
  <si>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</si>
  <si>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</si>
  <si>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</si>
  <si>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</si>
  <si>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</si>
  <si>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</si>
  <si>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</si>
  <si>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</si>
  <si>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</si>
  <si>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</si>
  <si>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</si>
  <si>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</si>
  <si>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</si>
  <si>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</si>
  <si>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</si>
  <si>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</si>
  <si>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</si>
  <si>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</si>
  <si>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</si>
  <si>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</si>
  <si>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</si>
  <si>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</si>
  <si>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</si>
  <si>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</si>
  <si>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</si>
  <si>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</si>
  <si>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</si>
  <si>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</si>
  <si>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</si>
  <si>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</si>
  <si>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</si>
  <si>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</si>
  <si>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</si>
  <si>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</si>
  <si>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</si>
  <si>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</si>
  <si>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</si>
  <si>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</si>
  <si>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</si>
  <si>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</si>
  <si>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</si>
  <si>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</si>
  <si>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</si>
  <si>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</si>
  <si>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</si>
  <si>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</si>
  <si>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</si>
  <si>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</si>
  <si>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</si>
  <si>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</si>
  <si>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</si>
  <si>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</si>
  <si>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</si>
  <si>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</si>
  <si>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</si>
  <si>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</si>
  <si>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</si>
  <si>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</si>
  <si>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</si>
  <si>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</si>
  <si>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</si>
  <si>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</si>
  <si>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</si>
  <si>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</si>
  <si>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</si>
  <si>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</si>
  <si>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</si>
  <si>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</si>
  <si>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</si>
  <si>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</si>
  <si>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</si>
  <si>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</si>
  <si>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</si>
  <si>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</si>
  <si>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</si>
  <si>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</si>
  <si>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</si>
  <si>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</si>
  <si>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</si>
  <si>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</si>
  <si>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</si>
  <si>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</si>
  <si>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</si>
  <si>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</si>
  <si>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</si>
  <si>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</si>
  <si>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</si>
  <si>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</si>
  <si>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</si>
  <si>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</si>
  <si>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</si>
  <si>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</si>
  <si>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</si>
  <si>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</si>
  <si>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</si>
  <si>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</si>
  <si>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</si>
  <si>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</si>
  <si>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</si>
  <si>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</si>
  <si>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</si>
  <si>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</si>
  <si>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</si>
  <si>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</si>
  <si>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</si>
  <si>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</si>
  <si>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</si>
  <si>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</si>
  <si>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</si>
  <si>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</si>
  <si>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</si>
  <si>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</si>
  <si>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</si>
  <si>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</si>
  <si>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</si>
  <si>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</si>
  <si>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</si>
  <si>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</si>
  <si>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</si>
  <si>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</si>
  <si>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</si>
  <si>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</si>
  <si>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</si>
  <si>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</si>
  <si>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</si>
  <si>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</si>
  <si>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</si>
  <si>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</si>
  <si>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</si>
  <si>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</si>
  <si>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</si>
  <si>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</si>
  <si>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</si>
  <si>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</si>
  <si>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</si>
  <si>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</si>
  <si>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</si>
  <si>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</si>
  <si>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</si>
  <si>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</si>
  <si>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</si>
  <si>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</si>
  <si>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</si>
  <si>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</si>
  <si>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</si>
  <si>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</si>
  <si>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</si>
  <si>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</si>
  <si>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</si>
  <si>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</si>
  <si>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</si>
  <si>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NET POSITION - BEGINNING</t>
  </si>
  <si>
    <t>NET POSITION - ENDING</t>
  </si>
  <si>
    <t>STATEMENT OF CHANGES IN FIDUCIARY NET POSITION - FIDUCIARY FUNDS</t>
  </si>
  <si>
    <t>Claims Reserve-Current</t>
  </si>
  <si>
    <t>IBNR-Prior Year</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</si>
  <si>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</si>
  <si>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</si>
  <si>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</si>
  <si>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</si>
  <si>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</si>
  <si>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</si>
  <si>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</si>
  <si>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</si>
  <si>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</si>
  <si>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</si>
  <si>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</si>
  <si>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</si>
  <si>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</si>
  <si>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</si>
  <si>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</si>
  <si>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</si>
  <si>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</si>
  <si>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</si>
  <si>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</si>
  <si>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</si>
  <si>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</si>
  <si>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</si>
  <si>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</si>
  <si>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</si>
  <si>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</si>
  <si>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</si>
  <si>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</si>
  <si>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</si>
  <si>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</si>
  <si>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Unrestricted on Financial Statement</t>
  </si>
  <si>
    <t>Other Liabilities and Credits</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</si>
  <si>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</si>
  <si>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</si>
  <si>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</si>
  <si>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</si>
  <si>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</si>
  <si>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</si>
  <si>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</si>
  <si>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</si>
  <si>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</si>
  <si>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</si>
  <si>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</si>
  <si>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</si>
  <si>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</si>
  <si>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Compensated Absences_</t>
  </si>
  <si>
    <t>Claim Reserves_</t>
  </si>
  <si>
    <t>Other Assets</t>
  </si>
  <si>
    <t>Land and Land Improvements</t>
  </si>
  <si>
    <t>Other Assets_</t>
  </si>
  <si>
    <t>Net OPEB Liability</t>
  </si>
  <si>
    <t>Unrestricted for Net OPEB Liability</t>
  </si>
  <si>
    <t>Unrestricted for Net Pension Liability</t>
  </si>
  <si>
    <t>Pension Expense from change in Net Pension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</si>
  <si>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</si>
  <si>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</si>
  <si>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</si>
  <si>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</si>
  <si>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</si>
  <si>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</si>
  <si>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</si>
  <si>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</si>
  <si>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</si>
  <si>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</si>
  <si>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</si>
  <si>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</si>
  <si>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</si>
  <si>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</si>
  <si>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</si>
  <si>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</si>
  <si>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</si>
  <si>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</si>
  <si>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</si>
  <si>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</si>
  <si>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</si>
  <si>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</si>
  <si>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</si>
  <si>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</si>
  <si>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</si>
  <si>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</si>
  <si>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</si>
  <si>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</si>
  <si>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</si>
  <si>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</si>
  <si>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</si>
  <si>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</si>
  <si>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</si>
  <si>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</si>
  <si>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</si>
  <si>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</si>
  <si>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</si>
  <si>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</si>
  <si>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</si>
  <si>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</si>
  <si>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</si>
  <si>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</si>
  <si>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</si>
  <si>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</si>
  <si>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</si>
  <si>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</si>
  <si>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</si>
  <si>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</si>
  <si>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</si>
  <si>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</si>
  <si>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</si>
  <si>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</si>
  <si>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</si>
  <si>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</si>
  <si>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</si>
  <si>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</si>
  <si>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OPEB Liability_</t>
  </si>
  <si>
    <t>Other Liabilities and Credits_</t>
  </si>
  <si>
    <t>Unemployment_</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</si>
  <si>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</si>
  <si>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F-185 Instructions</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</si>
  <si>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</si>
  <si>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</si>
  <si>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</si>
  <si>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</si>
  <si>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</si>
  <si>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</si>
  <si>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</si>
  <si>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</si>
  <si>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</si>
  <si>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</si>
  <si>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</si>
  <si>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</si>
  <si>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</si>
  <si>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</si>
  <si>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</si>
  <si>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</si>
  <si>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</si>
  <si>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</si>
  <si>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</si>
  <si>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</si>
  <si>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</si>
  <si>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Deferred OutFlows Related to Pensions</t>
  </si>
  <si>
    <t>Deferred OutFlows Related to OPEB</t>
  </si>
  <si>
    <t>Other Receipts (Payments)_</t>
  </si>
  <si>
    <t>Change in Deferred Outflows_</t>
  </si>
  <si>
    <t>Change in Deferred Inflows_</t>
  </si>
  <si>
    <t>Change in Net OPEB Liability_</t>
  </si>
  <si>
    <t>NET CASH PROVIDED (USED) BY OPERATING ACTIVITIES_</t>
  </si>
  <si>
    <t>Deferred Loss on Refunding</t>
  </si>
  <si>
    <t>Leases Payable</t>
  </si>
  <si>
    <t>Leases Payable_</t>
  </si>
  <si>
    <t>Pension Expense</t>
  </si>
  <si>
    <t>OPEB Expense</t>
  </si>
  <si>
    <t>Prior Period Adjustment</t>
  </si>
  <si>
    <t>Internal Activity - Reimbursements from Other Funds</t>
  </si>
  <si>
    <t>Internal Activity - Payments made to Other Funds</t>
  </si>
  <si>
    <t>Cash Received for Labor and Industries Assessments</t>
  </si>
  <si>
    <t>PRIVATE PURPOSE TRUST FUNDS</t>
  </si>
  <si>
    <t>Restricted for:</t>
  </si>
  <si>
    <t>Individuals, Organizations, and Other Governments</t>
  </si>
  <si>
    <t>COMBINED</t>
  </si>
  <si>
    <t>Accounts Payable and Other Liabilities</t>
  </si>
  <si>
    <t>Due to Local Governments</t>
  </si>
  <si>
    <t>Net Increase (Decrease) in Fiduciary Net Position</t>
  </si>
  <si>
    <t xml:space="preserve">BARS Manual </t>
  </si>
  <si>
    <t>Statement of Fund Net Position</t>
  </si>
  <si>
    <t>Current Assets</t>
  </si>
  <si>
    <t>Accounts Receivable (Net)</t>
  </si>
  <si>
    <t>Taxes Receivable</t>
  </si>
  <si>
    <t>Notes/Contracts Receivable</t>
  </si>
  <si>
    <t>Receivables From Third Pary Payers (Net)</t>
  </si>
  <si>
    <t>Pledges and Other Receivables</t>
  </si>
  <si>
    <t>Prepayments</t>
  </si>
  <si>
    <t>Other Current Assets</t>
  </si>
  <si>
    <t>Total Current Assets</t>
  </si>
  <si>
    <t>Noncurrent Assets</t>
  </si>
  <si>
    <t>Investment in Joint Venture(s)</t>
  </si>
  <si>
    <t>Capital Assets Not Being Depreciated</t>
  </si>
  <si>
    <t>Capital Assets Being Depreciated</t>
  </si>
  <si>
    <t>Improvements to Land</t>
  </si>
  <si>
    <t>Intangible Assets</t>
  </si>
  <si>
    <t>Less Accumulated Depreciation</t>
  </si>
  <si>
    <t>Total Capital Assets (Net)</t>
  </si>
  <si>
    <t>Total Noncurrent Assets</t>
  </si>
  <si>
    <t>Total Assets</t>
  </si>
  <si>
    <t>Acumulated Decrease in Fair Value of</t>
  </si>
  <si>
    <t>Hedging Derivatives</t>
  </si>
  <si>
    <t>Grants Paid in Advance</t>
  </si>
  <si>
    <t>Total Deferred OutFlows of Resources</t>
  </si>
  <si>
    <t>Current Liabilitites</t>
  </si>
  <si>
    <t>Payable to Third Pary Payers</t>
  </si>
  <si>
    <t>Payables to Restricted Assets</t>
  </si>
  <si>
    <t>Claims and Judgements</t>
  </si>
  <si>
    <t>Bonds, Notes, and Loans Payable</t>
  </si>
  <si>
    <t>Other Current Liabilities</t>
  </si>
  <si>
    <t>Total Current Liabilities</t>
  </si>
  <si>
    <t>Noncurrent Liabilities</t>
  </si>
  <si>
    <t>Payables from Restricted Assets</t>
  </si>
  <si>
    <t>Other Noncurrent Liabilities</t>
  </si>
  <si>
    <t>Total Noncurrent Liabilities</t>
  </si>
  <si>
    <t>Total Liabilities</t>
  </si>
  <si>
    <t>Deferred OutFlows of Resources</t>
  </si>
  <si>
    <t>Deferred InFlows of Resources</t>
  </si>
  <si>
    <t>Deferred Service Concession Arrangement</t>
  </si>
  <si>
    <t>Receipts</t>
  </si>
  <si>
    <t>Deferred Property Tax</t>
  </si>
  <si>
    <t>Advance Payments of Property Tax</t>
  </si>
  <si>
    <t>Advance Payments of Special Assessments</t>
  </si>
  <si>
    <t>Grants Received in Advance</t>
  </si>
  <si>
    <t>Net Position</t>
  </si>
  <si>
    <t>Total Net Position</t>
  </si>
  <si>
    <t>4.3.4.30 Assets and liabilities should be presented in a classified format. This requires reporting assets and liabilities as either current or noncurrent. A one-year cut-off is typical when determining if assets are expected to be realized in cash or consumed and liabilities are expected to be paid. Current assets include: cash available from current operations, receivables, inventories, prepaid expenses, and investments, etc. Current liabilities include accounts payable, notes payable, amounts due to other funds, current portion of long-term debt, current portion of compensated absences, claims, and judgments, etc.</t>
  </si>
  <si>
    <t>4.3.4.50 Governments have two options for presentation:</t>
  </si>
  <si>
    <t>1. Single column presentation</t>
  </si>
  <si>
    <t>In this presentation all activities are combined into one column.</t>
  </si>
  <si>
    <t>2. Multiple column presentation</t>
  </si>
  <si>
    <t>4.3.4.60 The difference between assets and deferred outflows of resources, and liabilities and deferred inflows of resources is called net position. Net position should be reported in three components:</t>
  </si>
  <si>
    <t>1. Net investment in capital assets</t>
  </si>
  <si>
    <t>2. Restricted (listed by major restrictions)</t>
  </si>
  <si>
    <t>3. Unrestricted</t>
  </si>
  <si>
    <t>For classification of the net position refer to the Net Position.</t>
  </si>
  <si>
    <t>4.3.4.70 The account titles shown on the statement are for references and are sufficient for most local governments operations. The line items presented are an example and may need to be customized. The accounts listed are deemed to be at the appropriate level of detail for most reporting local governments’ activities. Before deleting any lines make sure the local government does not have activity in that area. In some instances additional accounts may be required. Adjust the statement appropriately.</t>
  </si>
  <si>
    <t>4.3.4.81 Additional instructions for the public entities risk pools are provided here.</t>
  </si>
  <si>
    <r>
      <t xml:space="preserve">4.3.4.40 Any asset that normally would be available for use in operations but which use is restricted by externally enforceable constrains should be reported as </t>
    </r>
    <r>
      <rPr>
        <u/>
        <sz val="11"/>
        <color rgb="FF444444"/>
        <rFont val="Arial"/>
        <family val="2"/>
      </rPr>
      <t>restricted assets</t>
    </r>
    <r>
      <rPr>
        <sz val="11"/>
        <color rgb="FF444444"/>
        <rFont val="Arial"/>
        <family val="2"/>
      </rPr>
      <t>. Examples: cash held by a trustee in escrow for future debt service payments, assets that are restricted for the acquisition or construction of noncurrent assets, etc. Most of the restricted assets are noncurrent. However, restricted assets that will be used in current operations (e.g., certain grants, etc.) should be reported as current assets. Liabilities payable from restricted assets should be reported separately as current or noncurrent.</t>
    </r>
  </si>
  <si>
    <r>
      <t xml:space="preserve">In this option each activity should be reported separately. All duplicating transactions should be eliminated. The elimination may be presented in a separate column on the face of the financial statements or in the notes. The government must also present a </t>
    </r>
    <r>
      <rPr>
        <i/>
        <sz val="11"/>
        <color rgb="FF444444"/>
        <rFont val="Arial"/>
        <family val="2"/>
      </rPr>
      <t>total</t>
    </r>
    <r>
      <rPr>
        <sz val="11"/>
        <color rgb="FF444444"/>
        <rFont val="Arial"/>
        <family val="2"/>
      </rPr>
      <t xml:space="preserve"> column for all underlying activities.</t>
    </r>
  </si>
  <si>
    <r>
      <t xml:space="preserve">4.3.4.80 If amounts reported for enterprise funds differ </t>
    </r>
    <r>
      <rPr>
        <b/>
        <sz val="11"/>
        <color rgb="FF444444"/>
        <rFont val="Arial"/>
        <family val="2"/>
      </rPr>
      <t>[1]</t>
    </r>
    <r>
      <rPr>
        <sz val="11"/>
        <color rgb="FF444444"/>
        <rFont val="Arial"/>
        <family val="2"/>
      </rPr>
      <t xml:space="preserve"> from those reported on government-wide financial statements in the business-type activities column, the government should present a summary reconciliation on the bottom of the proprietary funds statement of net position.</t>
    </r>
  </si>
  <si>
    <t>In this option each activity should be reported separately. All duplicating transactions should be eliminated. The elimination may be presented in a separate column on the face of the financial statements or in the notes. The governments must also present a total column for all underlying activities.[10] Elimination is also done to minimize the grossing up effect on assets (receivables) and liabilities (payables) on the statement of net position.</t>
  </si>
  <si>
    <t>4.3.4.110 Revenues should be reported by major source. All revenues should be reported net of discounts and allowances (they should be disclosed in parenthesis or in the notes to the financial statements). Uncollectible amounts should not be reported as expense but as adjustments to revenue.</t>
  </si>
  <si>
    <t>4.3.4.120 Revenues and expenses should distinguish between operating and nonoperating. Governments should establish their own policy for defining operating and nonoperating revenues and expenses and the policy should be disclosed in the notes to the financial statements. Operating revenues and expenses should be directly related to the primary function of the entity. It is the source of revenue not its purpose that defines the revenue as operating in the statement of changes.</t>
  </si>
  <si>
    <t>4.3.4.130 Although there is not a specific definition for the operating or nonoperating revenues, the following revenues should be considered as nonoperating:</t>
  </si>
  <si>
    <t>Operating grants and contributions and grants and contributions that are not restricted to either operating or capital functions.</t>
  </si>
  <si>
    <t>Property or other taxes.</t>
  </si>
  <si>
    <t>Exchange-like transactions which are restricted for capital or financing purposes.</t>
  </si>
  <si>
    <t>Interest and dividends and realized and unrealized gains or losses on investments.</t>
  </si>
  <si>
    <t>Interest expense, debt issue expenses, and premium or discount on debt.</t>
  </si>
  <si>
    <t>4.3.4.140 The government should present a summary reconciliation on the bottom of the statement of changes if the amounts reported for enterprise funds differ from those reported on government-wide financial statements in the business-type activities column. For more details see Conversion and Reconciliation between Government-Wide and Fund Financial Statements.</t>
  </si>
  <si>
    <r>
      <t xml:space="preserve">4.3.4.150 The following forms do not contain provisions for component units. If the government has a component unit as defined by </t>
    </r>
    <r>
      <rPr>
        <sz val="11"/>
        <color rgb="FF1441BA"/>
        <rFont val="Arial"/>
        <family val="2"/>
      </rPr>
      <t>GASB Statement 14[11]</t>
    </r>
    <r>
      <rPr>
        <sz val="11"/>
        <color rgb="FF444444"/>
        <rFont val="Arial"/>
        <family val="2"/>
      </rPr>
      <t xml:space="preserve">, make the appropriate modifications to its statement. The </t>
    </r>
    <r>
      <rPr>
        <i/>
        <sz val="11"/>
        <color rgb="FF444444"/>
        <rFont val="Arial"/>
        <family val="2"/>
      </rPr>
      <t>Manual</t>
    </r>
    <r>
      <rPr>
        <sz val="11"/>
        <color rgb="FF444444"/>
        <rFont val="Arial"/>
        <family val="2"/>
      </rPr>
      <t xml:space="preserve"> discusses the reporting entity and potential component units in </t>
    </r>
    <r>
      <rPr>
        <sz val="11"/>
        <color rgb="FF1441BA"/>
        <rFont val="Arial"/>
        <family val="2"/>
      </rPr>
      <t>GAAP Reporting Requirements</t>
    </r>
    <r>
      <rPr>
        <sz val="11"/>
        <color rgb="FF444444"/>
        <rFont val="Arial"/>
        <family val="2"/>
      </rPr>
      <t xml:space="preserve"> and provides examples of financial statements which include component units. For further information, refer to the Manual and </t>
    </r>
    <r>
      <rPr>
        <sz val="11"/>
        <color rgb="FF1441BA"/>
        <rFont val="Arial"/>
        <family val="2"/>
      </rPr>
      <t>GASB Statement 34</t>
    </r>
    <r>
      <rPr>
        <sz val="11"/>
        <color rgb="FF444444"/>
        <rFont val="Arial"/>
        <family val="2"/>
      </rPr>
      <t>, paragraph 126.</t>
    </r>
  </si>
  <si>
    <t>4.3.4.160 Additional instructions for the public entities risk pools are provided here.</t>
  </si>
  <si>
    <t>4.3.4.160</t>
  </si>
  <si>
    <t>Risk Pools – Statement of Revenues, Expenses, and Changes in Fund Net Position – Additional Reporting Instructions</t>
  </si>
  <si>
    <t>4.3.4.160.10</t>
  </si>
  <si>
    <t>4.3.4.160.20</t>
  </si>
  <si>
    <t>Some insurance contracts are classified as retrospectively rated policies and contain an adjustment clause.  The adjustment allows the pool to determine a final assessment based on the actual experience during the coverage period.  In these contracts the final assessment has been earned and should be reported as revenue during the period coverage was provided, as long as it can be reasonably estimated.</t>
  </si>
  <si>
    <t>4.3.4.160.30</t>
  </si>
  <si>
    <t>4.3.4.160.40</t>
  </si>
  <si>
    <t>4.3.4.160.50</t>
  </si>
  <si>
    <t>4.3.4.160.60</t>
  </si>
  <si>
    <r>
      <t>Member assessments/contributions</t>
    </r>
    <r>
      <rPr>
        <sz val="11"/>
        <color rgb="FF000000"/>
        <rFont val="Arial"/>
        <family val="2"/>
      </rPr>
      <t xml:space="preserve"> – These revenues are payments for insurance and insurance related services.  The revenue recognition for assessments, contributions and/or premiums should normally be over the contract period by amortizing the payment over the full length of the coverage period.  Thus, the revenue should be matched to the insurance service as it is provided.  This requires insurance payments not meeting definition of </t>
    </r>
    <r>
      <rPr>
        <i/>
        <sz val="11"/>
        <color rgb="FF000000"/>
        <rFont val="Arial"/>
        <family val="2"/>
      </rPr>
      <t>earned</t>
    </r>
    <r>
      <rPr>
        <sz val="11"/>
        <color rgb="FF000000"/>
        <rFont val="Arial"/>
        <family val="2"/>
      </rPr>
      <t xml:space="preserve"> to be recorded as unearned member assessments/contributions.  The payments should only be classified as revenue after the service has been provided.</t>
    </r>
  </si>
  <si>
    <r>
      <t>Premium deficiency</t>
    </r>
    <r>
      <rPr>
        <sz val="11"/>
        <color rgb="FF000000"/>
        <rFont val="Arial"/>
        <family val="2"/>
      </rPr>
      <t xml:space="preserve"> – If the sum of expected claim costs (including IBNR) and all expected claims adjustment expenses exceed unearned premiums a premium deficiency exits.  When this situation occurs an assessments receivable and related revenue should be recorded after a legally enforceable claim has been established and the collectability is deemed probable.</t>
    </r>
  </si>
  <si>
    <r>
      <t>Incurred loss and allocated loss adjustment expenses</t>
    </r>
    <r>
      <rPr>
        <sz val="11"/>
        <color rgb="FF000000"/>
        <rFont val="Arial"/>
        <family val="2"/>
      </rPr>
      <t xml:space="preserve"> – The detail of the Claims Paid, net of recoveries and Change in Unpaid Claims Liabilities needs to be reported.  These amounts must tie to the claims reserve note.</t>
    </r>
  </si>
  <si>
    <r>
      <t>Unallocated loss adjustment expense</t>
    </r>
    <r>
      <rPr>
        <sz val="11"/>
        <color rgb="FF000000"/>
        <rFont val="Arial"/>
        <family val="2"/>
      </rPr>
      <t xml:space="preserve"> – These are costs related to insurance settlements that cannot be directly related to a specific case.  It usually is composed of salaries and internal costs of the pool’s claims department.  The amount reported must tie to claims reserve note.</t>
    </r>
  </si>
  <si>
    <r>
      <t>Reinsurances</t>
    </r>
    <r>
      <rPr>
        <sz val="11"/>
        <color rgb="FF000000"/>
        <rFont val="Arial"/>
        <family val="2"/>
      </rPr>
      <t xml:space="preserve"> – Amounts that are recoverable from reinsurers or excess insurers and that relate to paid claims should be classified as an asset.  Those recoverable amounts related to claims adjustment expenses should be classified as reductions in expenses.</t>
    </r>
  </si>
  <si>
    <t>4.3.4.81</t>
  </si>
  <si>
    <t>Risk Pools – Statement of Net Position – Additional Reporting Instructions</t>
  </si>
  <si>
    <t>All risk pools are required to report using the enterprise fund model.  The following and financial reporting guidance is specifically designed for pools where there is transference of risk from the participant to the pool.  Pools acting solely in banking and/or claims servicing agent capacity will not use the accounting described in the following pages.  They do not have a transfer of risk and should report claims-servicing revenue and administrative costs.  Amounts collected or due from participants, and amounts paid or to be paid for settling claims, should be reported simply as a component of net position or liability.</t>
  </si>
  <si>
    <t>Reporting requirements for account balances on the statement of net position:</t>
  </si>
  <si>
    <t>Receivables for Member Contributions/Assessments – Receivables should only be recognized when formally assessed by the governing body or a legally enforceable claim exists.  Legal authority in a statute alone does not give sufficient cause to report a receivable.</t>
  </si>
  <si>
    <t>Restricted Assets – Cash and investments are usually the largest assets held by a risk pool.  All cash and investments with external restrictions must be reported as restricted.  In addition the restricted assets must be classified as current or noncurrent.  The classification is determined by the type of liability it is related to (i.e., current/noncurrent).</t>
  </si>
  <si>
    <t>Equity in Joint Venture – Joint Self-Insurance – If a risk pool has a measurable equity interest in a joint venture (example: Government Entity Mutual, Inc.) it must report its equity interest as an asset.  This is a joint venture and should follow equity interest accounting.</t>
  </si>
  <si>
    <t>Claims Reserves (IBNR, Unpaid Claims, and ULAE) – The largest liability for most pools is the unpaid claims and loss adjustment expenses.  These liabilities are commonly reported as reserves.  The claims liability should be reported net of anticipated recoveries (i.e. salvage or subrogation).</t>
  </si>
  <si>
    <t>IBNR – The estimated liability for future claims are reported as Incurred but Not Reported (IBNR) claims.  This account includes known loss events that are expected to be presented as claims, unknown loss events that are expected to be presented as claims, and expected future development on existing claims.</t>
  </si>
  <si>
    <t>Unpaid Claims – These are the liability for claims adjustment expenses associated directly with a claim.  They include all costs with the settlement of unpaid claims.</t>
  </si>
  <si>
    <t>ULAE (Unallocated Loss Adjustment Expense) – This liability is related to overhead cost that cannot be allocated to specific claims.  This amount is usually calculated by an actuary; however, an estimate of claims based on actual costs may be used.  An exception to reporting arises when there has been a transference of risk and the pool is no longer responsible for the costs.</t>
  </si>
  <si>
    <t>Claims Reserves for IBNR, Open Claims and ULAE liabilities need to be reported in separately.  In addition the portion of the current and non-current liabilities needs to be presented for each.  The split is usually made based on prior experience and expected activity.  Methodology for classification needs to be reasonable and used consistently.  The total amount of claims reserves must tie to the claims reserve note.</t>
  </si>
  <si>
    <t>Unearned Member Assessments – Payments and receivables for future periods that have not met revenue recognition criteria.  Revenue should be recognized over the period of insurance coverage.</t>
  </si>
  <si>
    <t>Unrestricted Component of Net Position – Component of net position without external restrictions for use.  Equity related to joint ventures should be classified as unrestricted component of net position (example: Government Entity Mutual, Inc.).</t>
  </si>
  <si>
    <t>4.3.4 Proprietary Funds Financial Statements</t>
  </si>
  <si>
    <t>4.3.4.10 The following are required fund financial statements for proprietary funds:</t>
  </si>
  <si>
    <t>Statement of net position,</t>
  </si>
  <si>
    <t>Statement of revenues, expenses, and changes in fund net position, and</t>
  </si>
  <si>
    <t>Statement of cash flows (see Statement of Cash Flows).</t>
  </si>
  <si>
    <t>Proprietary funds are presented using the economic resources measurement focus and the full accrual basis of accounting. They are reported the same way as in the government-wide financial statements. However, internal service funds should be reported as a fund type (aggregated) in a separate column. Major enterprise funds are reported in separate columns and nonmajor enterprise funds are aggregated in a single column. A combined total column for all enterprise funds should be presented. By reporting the internal service funds separately from the proprietary funds, the information in the Totals column in these statements flows directly to the Business-Type Activities column on the government-wide statement of net position. The interfund eliminations within enterprise funds are not required.</t>
  </si>
  <si>
    <t>Proprietary Fund Statement of Net Position</t>
  </si>
  <si>
    <t>4.3.4.20 Governments have two options for layout:</t>
  </si>
  <si>
    <t>1. Statement of Net Position</t>
  </si>
  <si>
    <t>Assets plus deferred outflows of resources, less liabilities, less deferred inflows of resources, equals net position, or</t>
  </si>
  <si>
    <t>2. Balance Sheet</t>
  </si>
  <si>
    <t>Assets plus deferred outflows of resources equals liabilities plus deferred inflows of resources plus net position.</t>
  </si>
  <si>
    <t xml:space="preserve">Note: </t>
  </si>
  <si>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</si>
  <si>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</si>
  <si>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2019–20.</t>
  </si>
  <si>
    <t>OPEB Expense from change in Net OPEB Liability</t>
  </si>
  <si>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2019–20</t>
    </r>
    <r>
      <rPr>
        <sz val="12"/>
        <rFont val="Segoe UI"/>
        <family val="2"/>
      </rPr>
      <t xml:space="preserve">, this due date is </t>
    </r>
    <r>
      <rPr>
        <b/>
        <sz val="12"/>
        <rFont val="Segoe UI"/>
        <family val="2"/>
      </rPr>
      <t>November 30, 2020</t>
    </r>
    <r>
      <rPr>
        <sz val="12"/>
        <rFont val="Segoe UI"/>
        <family val="2"/>
      </rPr>
      <t xml:space="preserve">. </t>
    </r>
  </si>
  <si>
    <r>
      <t>If financial information, applicable to all ESDs, is not available in a timely fashion and deprives the ESDs of the ability to complete their financial reporting by this deadline, OSPI is prepared to extend this due date by up to 30 calendar days, or</t>
    </r>
    <r>
      <rPr>
        <b/>
        <sz val="12"/>
        <rFont val="Segoe UI"/>
        <family val="2"/>
      </rPr>
      <t xml:space="preserve"> December 29, 2020.</t>
    </r>
  </si>
  <si>
    <t>Several line items include an underscore mark “_” (i.e. “Unemployment_”). This isn’t a typical presentation and should be removed before presenting financial statements for audit.</t>
  </si>
  <si>
    <t>From OSPI:  The underscore mark “_” in the title description is necessary for reports submitted to OSPI. The tag segregates data for state-wide compilation. This departure from the typical presentation is noted for ESD financial preparers.</t>
  </si>
  <si>
    <t xml:space="preserve">When presenting financial statements for audit, lines with nothing to report should not be included.  </t>
  </si>
  <si>
    <t>GL893</t>
  </si>
  <si>
    <t>Educational Service District #121</t>
  </si>
  <si>
    <t>For the Fiscal Year Ended August 31, 2020</t>
  </si>
  <si>
    <t>FOR THE YEAR ENDED AUGUST 31, 2020</t>
  </si>
  <si>
    <t>For the Year Ended August 31, 2020</t>
  </si>
  <si>
    <t>FOR THE FISCAL YEAR ENDED AUGUST 31, 2020</t>
  </si>
  <si>
    <t>GL 892</t>
  </si>
  <si>
    <t>CK</t>
  </si>
  <si>
    <t>GL452</t>
  </si>
  <si>
    <t>GL453</t>
  </si>
  <si>
    <t>GL710</t>
  </si>
  <si>
    <t>GL716</t>
  </si>
  <si>
    <t>GL601+604+615+620+652</t>
  </si>
  <si>
    <t>GL614</t>
  </si>
  <si>
    <t>GL650</t>
  </si>
  <si>
    <t>GL655</t>
  </si>
  <si>
    <t>GL607+608</t>
  </si>
  <si>
    <t>GL660</t>
  </si>
  <si>
    <t>GL661</t>
  </si>
  <si>
    <t>GL690</t>
  </si>
  <si>
    <t>GL751+752+753+754</t>
  </si>
  <si>
    <t>GL756</t>
  </si>
  <si>
    <t>Should = GL810</t>
  </si>
  <si>
    <t>GL498+499</t>
  </si>
  <si>
    <t>GL712+713+714+715</t>
  </si>
  <si>
    <t>GL605</t>
  </si>
  <si>
    <t>GL610</t>
  </si>
  <si>
    <t>Joint Venture Change (WSIPC)</t>
  </si>
  <si>
    <t>NET POSITION - BEGINNING BALANCE*</t>
  </si>
  <si>
    <t>* NOTE for 19-20FY ending balance includes prior year adjustment of $251,533.86</t>
  </si>
  <si>
    <t>FY 2016-17</t>
  </si>
  <si>
    <t>FY 2017-18</t>
  </si>
  <si>
    <t>FY 2018-19</t>
  </si>
  <si>
    <t>FY 2019-20</t>
  </si>
  <si>
    <t>GL Amounts Ending Balance:</t>
  </si>
  <si>
    <t>Ending Cash and CE</t>
  </si>
  <si>
    <t>Beginning Cash and CE</t>
  </si>
  <si>
    <t>Ending GL Bal 716</t>
  </si>
  <si>
    <t>Beginning GL Bal 716</t>
  </si>
  <si>
    <t>Change in Cash</t>
  </si>
  <si>
    <t>Change in Deferred Outflows - OPEB</t>
  </si>
  <si>
    <t>Interest Earnings</t>
  </si>
  <si>
    <t>Cash for Debt</t>
  </si>
  <si>
    <t>Cash for Cap Assets</t>
  </si>
  <si>
    <t>Ending GL Bal 756</t>
  </si>
  <si>
    <t>Cash to Employees</t>
  </si>
  <si>
    <t>Beginning GL Bal 756</t>
  </si>
  <si>
    <t>Cash to Suppliers Goods and Serv</t>
  </si>
  <si>
    <t>Cash from Members</t>
  </si>
  <si>
    <t>Change in Deferred Inflows - OPEB</t>
  </si>
  <si>
    <t>Cash from State and Fed</t>
  </si>
  <si>
    <t>Cash from Customers</t>
  </si>
  <si>
    <t>Ending OPEB Liability - GL 661</t>
  </si>
  <si>
    <t>Chg in Accounting Prin</t>
  </si>
  <si>
    <t>Beginning OPEB Liability - GL 661</t>
  </si>
  <si>
    <t>Change in OPEB Total Liability</t>
  </si>
  <si>
    <t>Ending Net Pension Liability - GL 660</t>
  </si>
  <si>
    <t>Ending GL Bal 754</t>
  </si>
  <si>
    <t>Beginning Net Pension Liability - GL 660</t>
  </si>
  <si>
    <t>Ending GL Bal 753</t>
  </si>
  <si>
    <t>Ending GL Bal 752</t>
  </si>
  <si>
    <t>Ending GL Bal 751</t>
  </si>
  <si>
    <t>Beginning GL Bal 754</t>
  </si>
  <si>
    <t>Beginning GL Bal 753</t>
  </si>
  <si>
    <t>Ending Compensated Absences - GL 608</t>
  </si>
  <si>
    <t>Beginning GL Bal 752</t>
  </si>
  <si>
    <t>Ending Compensated Absences - GL 607</t>
  </si>
  <si>
    <t>Beginning GL Bal 751</t>
  </si>
  <si>
    <t>Ending Payroll Deductions and Taxes Payable - GL 610</t>
  </si>
  <si>
    <t>Ending Payroll  Payable - GL 605</t>
  </si>
  <si>
    <t>Change in Deferred Inflows - Pension</t>
  </si>
  <si>
    <t>Ending A/P - GL 652</t>
  </si>
  <si>
    <t>Ending A/P - GL 620</t>
  </si>
  <si>
    <t>Ending A/P - GL 615</t>
  </si>
  <si>
    <t>Ending GL Bal 715</t>
  </si>
  <si>
    <t>Ending A/P - GL 604</t>
  </si>
  <si>
    <t>Ending GL Bal 714</t>
  </si>
  <si>
    <t>Ending A/P - GL 601</t>
  </si>
  <si>
    <t>Ending GL Bal 713</t>
  </si>
  <si>
    <t>Beginning Compensated Absences - GL 608</t>
  </si>
  <si>
    <t>Ending GL Bal 712</t>
  </si>
  <si>
    <t>Beginning Compensated Absences - GL 607</t>
  </si>
  <si>
    <t>Ending GL Bal 711</t>
  </si>
  <si>
    <t>Beginning Payroll Deductions and Taxes Payable - GL 610</t>
  </si>
  <si>
    <t>Beginning GL Bal 715</t>
  </si>
  <si>
    <t>Beginning Payroll  Payable - GL 605</t>
  </si>
  <si>
    <t>Beginning GL Bal 714</t>
  </si>
  <si>
    <t>Beginning A/P GL 652</t>
  </si>
  <si>
    <t>Beginning GL Bal 713</t>
  </si>
  <si>
    <t>Beginning A/P GL 620</t>
  </si>
  <si>
    <t>Beginning GL Bal 712</t>
  </si>
  <si>
    <t>Beginning A/P GL 615</t>
  </si>
  <si>
    <t>Beginning GL Bal 711</t>
  </si>
  <si>
    <t>Beginning A/P GL 604</t>
  </si>
  <si>
    <t>Beginning A/P GL 601</t>
  </si>
  <si>
    <t>Change in Deferred Outflows - Pension</t>
  </si>
  <si>
    <t>Change in A/P and Other Payables</t>
  </si>
  <si>
    <t>Ending Unearned Revenue - GL 655</t>
  </si>
  <si>
    <t>Ending Unearned Contributions (deposits) - GL 650</t>
  </si>
  <si>
    <t>Beginning  A/R - GL 343</t>
  </si>
  <si>
    <t>Beginning Unearned Revenue - GL 655</t>
  </si>
  <si>
    <t>Beginning A/R - GL, 342</t>
  </si>
  <si>
    <t>Beginning Unearned Contributions - GL 650</t>
  </si>
  <si>
    <t>Beginning A/R - GL 341</t>
  </si>
  <si>
    <t>Beginning A/R - GL 340</t>
  </si>
  <si>
    <t>Change in Unearned Revenue</t>
  </si>
  <si>
    <t>Beginning A/R - GL 345</t>
  </si>
  <si>
    <t>Ending A/R - GL 343</t>
  </si>
  <si>
    <t>Ending A/R - GL 342</t>
  </si>
  <si>
    <t>Beginning Inventory and Prepaids - GL 431</t>
  </si>
  <si>
    <t>Ending A/R - GL 341</t>
  </si>
  <si>
    <t>Ending Inventory and Prepaids - GL 431</t>
  </si>
  <si>
    <t>Ending A/R - GL 340</t>
  </si>
  <si>
    <t>Ending A/R - GL 345</t>
  </si>
  <si>
    <t>Change in Prepaids</t>
  </si>
  <si>
    <t>Change in Receivables</t>
  </si>
  <si>
    <t>Formulas</t>
  </si>
  <si>
    <t>Less: Ending Balance Principal and Int Payable - GL 614</t>
  </si>
  <si>
    <t>*</t>
  </si>
  <si>
    <t>Less: Ending Accrued Interest - GL 360</t>
  </si>
  <si>
    <t>Add:  Beginning Balance Principal and Int Payable GL 614</t>
  </si>
  <si>
    <t>Add: Beginning Accrued Interest - GL 360</t>
  </si>
  <si>
    <t>Add: Ending Balance GL 710</t>
  </si>
  <si>
    <t>link</t>
  </si>
  <si>
    <t>Interest Revenue (16)</t>
  </si>
  <si>
    <t>Add: Ending Balance GL 692</t>
  </si>
  <si>
    <t>Receipt of Interest</t>
  </si>
  <si>
    <t>Less: Ending Balance GL 691</t>
  </si>
  <si>
    <t>Less: Ending Balance GL 690</t>
  </si>
  <si>
    <t>Less: Ending Balance GL 603</t>
  </si>
  <si>
    <t>Less: Ending Compensated Absences - GL 608</t>
  </si>
  <si>
    <t>Less: Beginning Balance GL 710</t>
  </si>
  <si>
    <t>Less: Ending Compensated Absences - GL 607</t>
  </si>
  <si>
    <t>Less: Beginning Balance GL 692</t>
  </si>
  <si>
    <t>Less: Ending Payroll Deductions and Taxes Payable - GL 610</t>
  </si>
  <si>
    <t>Add: Beginning Balance GL 691</t>
  </si>
  <si>
    <t>Less: Ending Payroll  Payable - GL 605</t>
  </si>
  <si>
    <t>Add: Beginning Balance GL 690</t>
  </si>
  <si>
    <t>Add: Beginning Payroll Deductions and Taxes Payable - GL, 610</t>
  </si>
  <si>
    <t>Add: Beginning Balance GL 603</t>
  </si>
  <si>
    <t>Add: Beginning Payroll  Payable - GL 605</t>
  </si>
  <si>
    <t xml:space="preserve">Activity 83 </t>
  </si>
  <si>
    <t>Add: Beginning Compensated Absences - GL 608</t>
  </si>
  <si>
    <t>Cash for Principal and Interest on Capital Debt</t>
  </si>
  <si>
    <t>Add: Beginning Compensated Absences - GL 607</t>
  </si>
  <si>
    <t>Less: Beginning Balance 452</t>
  </si>
  <si>
    <t>Add:  Ending Balance 452</t>
  </si>
  <si>
    <t>Less: CY cash on disposal</t>
  </si>
  <si>
    <t>Less:  Donation value of Fixed Assets</t>
  </si>
  <si>
    <t>Add Ending GL 716</t>
  </si>
  <si>
    <t>Less: Ending Balance AP-Cap Assets</t>
  </si>
  <si>
    <t>Add: Beginning GL 756</t>
  </si>
  <si>
    <t>JV Asset Acuisition FL493</t>
  </si>
  <si>
    <t>Add:  Fixed Asset Increases</t>
  </si>
  <si>
    <t>Add: Beginning OPEB liability GL 661</t>
  </si>
  <si>
    <t xml:space="preserve">Less:  Depreciation amt </t>
  </si>
  <si>
    <t>Less Beginning GL 716</t>
  </si>
  <si>
    <t>Less:  Program Obj 9</t>
  </si>
  <si>
    <t>Less: Ending GL 756</t>
  </si>
  <si>
    <t>Less:  WSRMP Obj 9</t>
  </si>
  <si>
    <t>Less: Ending Net OPEB Liability GL 661</t>
  </si>
  <si>
    <t xml:space="preserve">link </t>
  </si>
  <si>
    <t>Obj 9</t>
  </si>
  <si>
    <t>Cash for Capital Equipment</t>
  </si>
  <si>
    <t>Add:  Beginning GL Bal 754</t>
  </si>
  <si>
    <t>Add:  Beginning GL Bal 753</t>
  </si>
  <si>
    <t>Add:  Beginning GL Bal 752</t>
  </si>
  <si>
    <t>Less: Ending A/P - GL 652</t>
  </si>
  <si>
    <t>Add:  Beginning GL Bal 751</t>
  </si>
  <si>
    <t>Less: Ending A/P - GL 620</t>
  </si>
  <si>
    <t>Less:  Beginning GL Bal 715</t>
  </si>
  <si>
    <t>Less: Ending A/P - GL 615</t>
  </si>
  <si>
    <t>Less:  Beginning GL Bal 714</t>
  </si>
  <si>
    <t>Less: Ending A/P - GL 604</t>
  </si>
  <si>
    <t>Less:  Beginning GL Bal 713</t>
  </si>
  <si>
    <t>Less: Ending A/P - GL 601</t>
  </si>
  <si>
    <t>Less:  Beginning GL Bal 712</t>
  </si>
  <si>
    <t>Less: Beginning Inventory and Prepaids - GL 431</t>
  </si>
  <si>
    <t>Less:  Beginning GL Bal 711</t>
  </si>
  <si>
    <t>Add: Ending Inventory and Prepaids - GL 431</t>
  </si>
  <si>
    <t>Add:  Beginning Net Pension Liability - GL 660</t>
  </si>
  <si>
    <t>Add: Beginning A/P - GL 652</t>
  </si>
  <si>
    <t>Add: Beginning A/P - GL 620</t>
  </si>
  <si>
    <t>Less   Ending GL Bal 754</t>
  </si>
  <si>
    <t>Add: Beginning A/P - GL 615</t>
  </si>
  <si>
    <t>Less:  Ending GL Bal 753</t>
  </si>
  <si>
    <t>Add: Beginning A/P - GL 604</t>
  </si>
  <si>
    <t>Less:  Ending GL Bal 752</t>
  </si>
  <si>
    <t>Add: Beginning A/P - GL 601</t>
  </si>
  <si>
    <t>Less:  Ending GL Bal 751</t>
  </si>
  <si>
    <t>Less:  Activities 83 &amp; 84</t>
  </si>
  <si>
    <t>Add:  Ending GL Bal 715</t>
  </si>
  <si>
    <t>Add:  Ending GL Bal 714</t>
  </si>
  <si>
    <t>Add:  Ending GL Bal 713</t>
  </si>
  <si>
    <t>Obj 8</t>
  </si>
  <si>
    <t>Add:  Ending GL Bal 712</t>
  </si>
  <si>
    <t>Obj 7</t>
  </si>
  <si>
    <t>Add:  Ending GL Bal 711</t>
  </si>
  <si>
    <t>Obj 5</t>
  </si>
  <si>
    <t>if ending balance is positive put it as negative</t>
  </si>
  <si>
    <t>Less:  Ending Net Pension Liability - GL 660</t>
  </si>
  <si>
    <t>Cash Paid to Suppliers for Goods and Services:</t>
  </si>
  <si>
    <t>if beginning balance is negative put it as a positive</t>
  </si>
  <si>
    <t>For Liability accounts:</t>
  </si>
  <si>
    <t>Objects 4</t>
  </si>
  <si>
    <t>Objects 3</t>
  </si>
  <si>
    <t>Less: Ending A/R GL 343</t>
  </si>
  <si>
    <t>Objects 2</t>
  </si>
  <si>
    <t>Less: Beginning Unearned Contributions</t>
  </si>
  <si>
    <t>Cash Paid to Employees for Services:</t>
  </si>
  <si>
    <t>Add: Ending Unearned Contributions</t>
  </si>
  <si>
    <t>Add: Beginning A/R GL 343</t>
  </si>
  <si>
    <t>Revenues 71-73</t>
  </si>
  <si>
    <t>Less: Ending A/R - GL, 342</t>
  </si>
  <si>
    <t>Cash Received from Members:</t>
  </si>
  <si>
    <t>Less: Ending A/R - GL 341</t>
  </si>
  <si>
    <t>Less: Ending A/R - GL 340</t>
  </si>
  <si>
    <t>Less: Beginning Unearned Revenue - GL 655</t>
  </si>
  <si>
    <t>Less: Ending A/R - GL 345</t>
  </si>
  <si>
    <t>Add: Ending Unearned Revenue - GL 655</t>
  </si>
  <si>
    <t>Less: Beginning Unearned Contributions - GL 650</t>
  </si>
  <si>
    <t>Add: Beginning A/R - GL 342</t>
  </si>
  <si>
    <t>Add: Ending Unearned Contributions (deposits) - GL 650</t>
  </si>
  <si>
    <t>Add: Beginning A/R - GL 341</t>
  </si>
  <si>
    <t>Add: Beginning A/R - GL 345</t>
  </si>
  <si>
    <t>Add: Beginning A/R - GL 340</t>
  </si>
  <si>
    <t>Less: Investment Earnings (16)</t>
  </si>
  <si>
    <t>Revenues 51-69</t>
  </si>
  <si>
    <t>Revenues  81-83</t>
  </si>
  <si>
    <t>Revenues 31-49</t>
  </si>
  <si>
    <t>Revenues 10-29</t>
  </si>
  <si>
    <t>Cash Received from State and Federal Sources:</t>
  </si>
  <si>
    <t>Cash Received from Customers (Local):</t>
  </si>
  <si>
    <t>Puget Sound Educatinal Service District</t>
  </si>
  <si>
    <t>Prior year adj to 715</t>
  </si>
  <si>
    <t>Less Depreciation</t>
  </si>
  <si>
    <t>Loss on asset retirement</t>
  </si>
  <si>
    <t>prior year F-185 correction to 715</t>
  </si>
  <si>
    <t>Ending Comp Abs Bal GL 452</t>
  </si>
  <si>
    <t>Beginning Comp Abs Bal GL 452</t>
  </si>
  <si>
    <t>Compensated</t>
  </si>
  <si>
    <t>Absences</t>
  </si>
  <si>
    <t>Loss on Asset Retirement 19-20fy</t>
  </si>
  <si>
    <t>26th</t>
  </si>
  <si>
    <t>December</t>
  </si>
  <si>
    <t>Puget Sound ESD 121</t>
  </si>
  <si>
    <t>800 Oakesdale Ave SW</t>
  </si>
  <si>
    <t>Renton, WA 98057</t>
  </si>
  <si>
    <t>www.psesd.org</t>
  </si>
  <si>
    <t>Irina Minasova</t>
  </si>
  <si>
    <t>425-917-7773</t>
  </si>
  <si>
    <t>iminasova@psesd.org</t>
  </si>
  <si>
    <t>Current Liability =3yr Average</t>
  </si>
  <si>
    <t>17801 Bond Schedule</t>
  </si>
  <si>
    <t>Restricted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</si>
</sst>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409]mmmm\ d\,\ yyyy;@"/>
    <numFmt numFmtId="167" formatCode="_(&quot;$&quot;* #,##0_);_(&quot;$&quot;* \(#,##0\);_(&quot;$&quot;* &quot;-&quot;??_);_(@_)"/>
    <numFmt numFmtId="168" formatCode="_(* #,##0_);_(* \(#,##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sz val="11"/>
      <color rgb="FF444444"/>
      <name val="Arial"/>
      <family val="2"/>
    </font>
    <font>
      <u/>
      <sz val="11"/>
      <color rgb="FF444444"/>
      <name val="Arial"/>
      <family val="2"/>
    </font>
    <font>
      <i/>
      <sz val="11"/>
      <color rgb="FF444444"/>
      <name val="Arial"/>
      <family val="2"/>
    </font>
    <font>
      <sz val="11"/>
      <color rgb="FF1441BA"/>
      <name val="Arial"/>
      <family val="2"/>
    </font>
    <font>
      <b/>
      <sz val="11"/>
      <color rgb="FF444444"/>
      <name val="Arial"/>
      <family val="2"/>
    </font>
    <font>
      <u/>
      <sz val="11"/>
      <color theme="10"/>
      <name val="Arial"/>
      <family val="2"/>
    </font>
    <font>
      <u/>
      <sz val="11"/>
      <color rgb="FF000000"/>
      <name val="Arial"/>
      <family val="2"/>
    </font>
    <font>
      <sz val="11"/>
      <color rgb="FF000000"/>
      <name val="Arial"/>
      <family val="2"/>
    </font>
    <font>
      <i/>
      <sz val="11"/>
      <color rgb="FF000000"/>
      <name val="Arial"/>
      <family val="2"/>
    </font>
    <font>
      <i/>
      <sz val="10"/>
      <name val="Arial"/>
      <family val="2"/>
    </font>
    <font>
      <b/>
      <i/>
      <sz val="10"/>
      <name val="Arial"/>
      <family val="2"/>
    </font>
    <font>
      <b/>
      <i/>
      <u/>
      <sz val="10"/>
      <name val="Arial"/>
      <family val="2"/>
    </font>
    <font>
      <sz val="10"/>
      <name val="Arial"/>
      <family val="2"/>
    </font>
    <font>
      <sz val="10"/>
      <color rgb="FF0000FF"/>
      <name val="Calibri"/>
      <family val="2"/>
      <scheme val="minor"/>
    </font>
    <font>
      <b/>
      <sz val="10"/>
      <color theme="0" tint="-0.499984740745262"/>
      <name val="Arial"/>
      <family val="2"/>
    </font>
    <font>
      <sz val="10"/>
      <color theme="0" tint="-0.499984740745262"/>
      <name val="Arial"/>
      <family val="2"/>
    </font>
    <font>
      <b/>
      <sz val="11"/>
      <color theme="0"/>
      <name val="Calibri"/>
      <family val="2"/>
      <scheme val="minor"/>
    </font>
    <font>
      <i/>
      <sz val="10"/>
      <color theme="4" tint="-0.249977111117893"/>
      <name val="Arial"/>
      <family val="2"/>
    </font>
    <font>
      <sz val="10"/>
      <name val="Arial Narrow"/>
      <family val="2"/>
    </font>
    <font>
      <sz val="10"/>
      <color rgb="FFFF0000"/>
      <name val="Arial Narrow"/>
      <family val="2"/>
    </font>
    <font>
      <b/>
      <sz val="10"/>
      <name val="Arial Narrow"/>
      <family val="2"/>
    </font>
    <font>
      <b/>
      <sz val="12"/>
      <color rgb="FFC00000"/>
      <name val="Arial Narrow"/>
      <family val="2"/>
    </font>
    <font>
      <sz val="10"/>
      <color theme="4" tint="-0.249977111117893"/>
      <name val="Arial Narrow"/>
      <family val="2"/>
    </font>
    <font>
      <sz val="10"/>
      <color rgb="FFC00000"/>
      <name val="Arial Narrow"/>
      <family val="2"/>
    </font>
    <font>
      <i/>
      <sz val="10"/>
      <name val="Arial Narrow"/>
      <family val="2"/>
    </font>
    <font>
      <b/>
      <sz val="10"/>
      <color rgb="FFFF0000"/>
      <name val="Arial Narrow"/>
      <family val="2"/>
    </font>
    <font>
      <sz val="10"/>
      <color rgb="FFFF0000"/>
      <name val="Arial"/>
      <family val="2"/>
    </font>
    <font>
      <b/>
      <sz val="10"/>
      <color rgb="FFFF0000"/>
      <name val="Arial"/>
      <family val="2"/>
    </font>
    <font>
      <b/>
      <sz val="10"/>
      <color rgb="FFFF0000"/>
      <name val="Calibri"/>
      <family val="2"/>
      <scheme val="minor"/>
    </font>
    <font>
      <sz val="12"/>
      <color rgb="FF3333FF"/>
      <name val="ZCOOL XiaoWei"/>
    </font>
  </fonts>
  <fills count="21">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rgb="FFCCFFCC"/>
        <bgColor indexed="64"/>
      </patternFill>
    </fill>
    <fill>
      <patternFill patternType="lightGray">
        <fgColor auto="1"/>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A5A5A5"/>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s>
  <cellStyleXfs count="956">
    <xf numFmtId="0" fontId="0" fillId="0" borderId="0"/>
    <xf numFmtId="4" fontId="23" fillId="0" borderId="0" applyFont="0" applyFill="0" applyBorder="0" applyAlignment="0" applyProtection="0"/>
    <xf numFmtId="0" fontId="24" fillId="0" borderId="0"/>
    <xf numFmtId="0" fontId="23" fillId="0" borderId="0"/>
    <xf numFmtId="0" fontId="19" fillId="0" borderId="0"/>
    <xf numFmtId="0" fontId="18" fillId="0" borderId="0"/>
    <xf numFmtId="0" fontId="19" fillId="0" borderId="0"/>
    <xf numFmtId="0" fontId="19"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40" fillId="0" borderId="0" applyNumberFormat="0" applyFill="0" applyBorder="0" applyAlignment="0" applyProtection="0"/>
    <xf numFmtId="0" fontId="17" fillId="0" borderId="0"/>
    <xf numFmtId="43" fontId="17" fillId="0" borderId="0" applyFont="0" applyFill="0" applyBorder="0" applyAlignment="0" applyProtection="0"/>
    <xf numFmtId="0" fontId="40"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41" fillId="0" borderId="0"/>
    <xf numFmtId="39" fontId="4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2" fillId="0" borderId="0"/>
    <xf numFmtId="0" fontId="18" fillId="0" borderId="0"/>
    <xf numFmtId="0" fontId="11" fillId="0" borderId="0"/>
    <xf numFmtId="43" fontId="11" fillId="0" borderId="0" applyFont="0" applyFill="0" applyBorder="0" applyAlignment="0" applyProtection="0"/>
    <xf numFmtId="0" fontId="43" fillId="0" borderId="0"/>
    <xf numFmtId="44" fontId="1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4" fillId="0" borderId="0" applyNumberFormat="0" applyFill="0" applyBorder="0" applyAlignment="0" applyProtection="0"/>
    <xf numFmtId="0" fontId="1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 fontId="48" fillId="0" borderId="0" applyFont="0" applyFill="0" applyBorder="0" applyAlignment="0" applyProtection="0"/>
    <xf numFmtId="0" fontId="48"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43" fontId="84" fillId="0" borderId="0" applyFont="0" applyFill="0" applyBorder="0" applyAlignment="0" applyProtection="0"/>
    <xf numFmtId="0" fontId="88" fillId="18" borderId="29" applyNumberFormat="0" applyAlignment="0" applyProtection="0"/>
    <xf numFmtId="0" fontId="19" fillId="0" borderId="0"/>
    <xf numFmtId="43" fontId="1" fillId="0" borderId="0" applyFont="0" applyFill="0" applyBorder="0" applyAlignment="0" applyProtection="0"/>
    <xf numFmtId="43" fontId="18" fillId="0" borderId="0" applyFont="0" applyFill="0" applyBorder="0" applyAlignment="0" applyProtection="0"/>
    <xf numFmtId="40" fontId="19" fillId="0" borderId="0" applyFont="0" applyFill="0" applyBorder="0" applyAlignment="0" applyProtection="0"/>
  </cellStyleXfs>
  <cellXfs count="588">
    <xf numFmtId="0" fontId="0" fillId="0" borderId="0" xfId="0"/>
    <xf numFmtId="0" fontId="20" fillId="0" borderId="0" xfId="0" applyFont="1"/>
    <xf numFmtId="3" fontId="20" fillId="0" borderId="0" xfId="0" applyNumberFormat="1" applyFont="1"/>
    <xf numFmtId="3" fontId="20" fillId="0" borderId="0" xfId="0" applyNumberFormat="1" applyFont="1" applyAlignment="1">
      <alignment horizontal="center"/>
    </xf>
    <xf numFmtId="0" fontId="21" fillId="0" borderId="0" xfId="0" applyFont="1"/>
    <xf numFmtId="0" fontId="20" fillId="0" borderId="2" xfId="0" applyFont="1" applyBorder="1"/>
    <xf numFmtId="4" fontId="21" fillId="0" borderId="2" xfId="0" applyNumberFormat="1" applyFont="1" applyBorder="1"/>
    <xf numFmtId="4" fontId="20" fillId="0" borderId="0" xfId="0" applyNumberFormat="1" applyFont="1"/>
    <xf numFmtId="3" fontId="20" fillId="0" borderId="0" xfId="0" applyNumberFormat="1" applyFont="1" applyAlignment="1" applyProtection="1">
      <alignment horizontal="center"/>
    </xf>
    <xf numFmtId="4" fontId="20" fillId="0" borderId="2" xfId="0" applyNumberFormat="1" applyFont="1" applyBorder="1"/>
    <xf numFmtId="4" fontId="20" fillId="3" borderId="2" xfId="0" applyNumberFormat="1" applyFont="1" applyFill="1" applyBorder="1" applyProtection="1">
      <protection locked="0"/>
    </xf>
    <xf numFmtId="4" fontId="20" fillId="2" borderId="0" xfId="0" applyNumberFormat="1" applyFont="1" applyFill="1" applyAlignment="1" applyProtection="1">
      <alignment horizontal="center"/>
    </xf>
    <xf numFmtId="4" fontId="20" fillId="0" borderId="0" xfId="0" applyNumberFormat="1" applyFont="1" applyProtection="1"/>
    <xf numFmtId="4" fontId="20" fillId="0" borderId="0" xfId="0" applyNumberFormat="1" applyFont="1" applyAlignment="1" applyProtection="1">
      <alignment horizontal="center"/>
    </xf>
    <xf numFmtId="3" fontId="20" fillId="0" borderId="0" xfId="0" applyNumberFormat="1" applyFont="1" applyProtection="1"/>
    <xf numFmtId="4" fontId="20" fillId="2" borderId="0" xfId="0" applyNumberFormat="1" applyFont="1" applyFill="1" applyProtection="1"/>
    <xf numFmtId="4" fontId="20" fillId="2" borderId="3" xfId="0" applyNumberFormat="1" applyFont="1" applyFill="1" applyBorder="1" applyAlignment="1" applyProtection="1">
      <alignment horizontal="center"/>
    </xf>
    <xf numFmtId="3" fontId="0" fillId="0" borderId="0" xfId="0" applyNumberFormat="1"/>
    <xf numFmtId="0" fontId="20" fillId="0" borderId="0" xfId="0" applyFont="1" applyAlignment="1">
      <alignment horizontal="centerContinuous"/>
    </xf>
    <xf numFmtId="0" fontId="21" fillId="0" borderId="2" xfId="0" applyFont="1" applyBorder="1"/>
    <xf numFmtId="4" fontId="0" fillId="0" borderId="0" xfId="0" applyNumberFormat="1"/>
    <xf numFmtId="0" fontId="20" fillId="0" borderId="0" xfId="0" applyFont="1" applyBorder="1"/>
    <xf numFmtId="0" fontId="20" fillId="2" borderId="0" xfId="0" applyFont="1" applyFill="1"/>
    <xf numFmtId="0" fontId="20" fillId="4" borderId="0" xfId="0" applyFont="1" applyFill="1" applyAlignment="1">
      <alignment horizontal="centerContinuous"/>
    </xf>
    <xf numFmtId="0" fontId="21" fillId="0" borderId="0" xfId="0" applyFont="1" applyAlignment="1">
      <alignment horizontal="centerContinuous"/>
    </xf>
    <xf numFmtId="3" fontId="21" fillId="0" borderId="0" xfId="0" applyNumberFormat="1" applyFont="1" applyAlignment="1" applyProtection="1">
      <alignment horizontal="centerContinuous"/>
      <protection locked="0"/>
    </xf>
    <xf numFmtId="3" fontId="21" fillId="0" borderId="0" xfId="0" applyNumberFormat="1" applyFont="1" applyAlignment="1">
      <alignment horizontal="centerContinuous"/>
    </xf>
    <xf numFmtId="3" fontId="20" fillId="0" borderId="0" xfId="0" applyNumberFormat="1" applyFont="1" applyAlignment="1">
      <alignment horizontal="centerContinuous"/>
    </xf>
    <xf numFmtId="3" fontId="20" fillId="0" borderId="0" xfId="0" applyNumberFormat="1" applyFont="1" applyBorder="1" applyAlignment="1">
      <alignment horizontal="center"/>
    </xf>
    <xf numFmtId="0" fontId="22" fillId="0" borderId="0" xfId="0" applyFont="1"/>
    <xf numFmtId="164" fontId="22" fillId="0" borderId="3" xfId="0" applyNumberFormat="1" applyFont="1" applyBorder="1" applyAlignment="1">
      <alignment horizontal="center"/>
    </xf>
    <xf numFmtId="0" fontId="22" fillId="0" borderId="0" xfId="0" applyFont="1" applyBorder="1"/>
    <xf numFmtId="4" fontId="20" fillId="3" borderId="1" xfId="0" applyNumberFormat="1" applyFont="1" applyFill="1" applyBorder="1" applyProtection="1">
      <protection locked="0"/>
    </xf>
    <xf numFmtId="4" fontId="21" fillId="0" borderId="0" xfId="0" applyNumberFormat="1" applyFont="1"/>
    <xf numFmtId="0" fontId="24" fillId="0" borderId="0" xfId="0" applyFont="1"/>
    <xf numFmtId="4" fontId="20" fillId="5" borderId="2" xfId="0" applyNumberFormat="1" applyFont="1" applyFill="1" applyBorder="1" applyProtection="1">
      <protection locked="0"/>
    </xf>
    <xf numFmtId="4" fontId="20" fillId="3" borderId="1" xfId="0" applyNumberFormat="1" applyFont="1" applyFill="1" applyBorder="1" applyAlignment="1" applyProtection="1">
      <alignment horizontal="right"/>
      <protection locked="0"/>
    </xf>
    <xf numFmtId="4" fontId="21" fillId="0" borderId="3" xfId="0" applyNumberFormat="1" applyFont="1" applyBorder="1"/>
    <xf numFmtId="3" fontId="20" fillId="0" borderId="0" xfId="0" applyNumberFormat="1" applyFont="1" applyAlignment="1" applyProtection="1">
      <alignment horizontal="right"/>
    </xf>
    <xf numFmtId="4" fontId="20" fillId="0" borderId="0" xfId="0" applyNumberFormat="1" applyFont="1" applyFill="1" applyAlignment="1" applyProtection="1">
      <alignment horizontal="center"/>
    </xf>
    <xf numFmtId="4" fontId="21" fillId="0" borderId="0" xfId="0" applyNumberFormat="1" applyFont="1" applyBorder="1"/>
    <xf numFmtId="4" fontId="20" fillId="0" borderId="0" xfId="0" applyNumberFormat="1" applyFont="1" applyBorder="1" applyAlignment="1" applyProtection="1">
      <alignment horizontal="center"/>
    </xf>
    <xf numFmtId="0" fontId="20" fillId="0" borderId="0" xfId="0" applyFont="1" applyAlignment="1">
      <alignment horizontal="right"/>
    </xf>
    <xf numFmtId="4" fontId="21" fillId="4" borderId="0" xfId="0" applyNumberFormat="1" applyFont="1" applyFill="1" applyAlignment="1">
      <alignment horizontal="centerContinuous"/>
    </xf>
    <xf numFmtId="164" fontId="22" fillId="4" borderId="3" xfId="0" applyNumberFormat="1" applyFont="1" applyFill="1" applyBorder="1" applyAlignment="1">
      <alignment horizontal="center"/>
    </xf>
    <xf numFmtId="3" fontId="21" fillId="4" borderId="0" xfId="0" applyNumberFormat="1" applyFont="1" applyFill="1" applyAlignment="1">
      <alignment horizontal="centerContinuous"/>
    </xf>
    <xf numFmtId="3" fontId="20" fillId="4" borderId="0" xfId="0" applyNumberFormat="1" applyFont="1" applyFill="1" applyAlignment="1">
      <alignment horizontal="centerContinuous"/>
    </xf>
    <xf numFmtId="3" fontId="21" fillId="4" borderId="0" xfId="0" applyNumberFormat="1" applyFont="1" applyFill="1" applyAlignment="1" applyProtection="1">
      <alignment horizontal="centerContinuous"/>
      <protection locked="0"/>
    </xf>
    <xf numFmtId="0" fontId="25" fillId="0" borderId="0" xfId="0" applyFont="1"/>
    <xf numFmtId="37" fontId="27" fillId="0" borderId="0" xfId="4" applyNumberFormat="1" applyFont="1" applyBorder="1"/>
    <xf numFmtId="0" fontId="25" fillId="0" borderId="0" xfId="0" applyFont="1" applyBorder="1"/>
    <xf numFmtId="37" fontId="24" fillId="0" borderId="0" xfId="5" applyNumberFormat="1" applyFont="1" applyBorder="1"/>
    <xf numFmtId="0" fontId="18" fillId="0" borderId="0" xfId="6" applyFont="1" applyBorder="1"/>
    <xf numFmtId="4" fontId="25" fillId="0" borderId="0" xfId="0" applyNumberFormat="1" applyFont="1" applyBorder="1"/>
    <xf numFmtId="4" fontId="25" fillId="0" borderId="0" xfId="0" applyNumberFormat="1" applyFont="1" applyBorder="1" applyProtection="1"/>
    <xf numFmtId="14" fontId="0" fillId="0" borderId="0" xfId="0" applyNumberFormat="1"/>
    <xf numFmtId="41" fontId="0" fillId="0" borderId="0" xfId="0" applyNumberFormat="1"/>
    <xf numFmtId="37" fontId="28" fillId="0" borderId="0" xfId="4" applyNumberFormat="1" applyFont="1" applyBorder="1" applyAlignment="1">
      <alignment horizontal="center"/>
    </xf>
    <xf numFmtId="37" fontId="28" fillId="0" borderId="0" xfId="4" applyNumberFormat="1" applyFont="1" applyBorder="1"/>
    <xf numFmtId="37" fontId="28" fillId="0" borderId="0" xfId="4" applyNumberFormat="1" applyFont="1" applyBorder="1" applyAlignment="1">
      <alignment horizontal="left"/>
    </xf>
    <xf numFmtId="0" fontId="18" fillId="0" borderId="0" xfId="7" applyFont="1" applyBorder="1"/>
    <xf numFmtId="0" fontId="18" fillId="0" borderId="0" xfId="7" applyFont="1" applyBorder="1" applyAlignment="1">
      <alignment horizontal="left"/>
    </xf>
    <xf numFmtId="0" fontId="24" fillId="0" borderId="0" xfId="0" applyFont="1" applyBorder="1"/>
    <xf numFmtId="41" fontId="25" fillId="0" borderId="0" xfId="0" applyNumberFormat="1" applyFont="1"/>
    <xf numFmtId="43" fontId="25" fillId="0" borderId="0" xfId="0" applyNumberFormat="1" applyFont="1"/>
    <xf numFmtId="43" fontId="0" fillId="0" borderId="0" xfId="0" applyNumberFormat="1"/>
    <xf numFmtId="41" fontId="27" fillId="0" borderId="0" xfId="4" applyNumberFormat="1" applyFont="1" applyBorder="1" applyAlignment="1">
      <alignment horizontal="center"/>
    </xf>
    <xf numFmtId="41" fontId="25" fillId="0" borderId="0" xfId="0" applyNumberFormat="1" applyFont="1" applyBorder="1"/>
    <xf numFmtId="41" fontId="18" fillId="0" borderId="0" xfId="7" applyNumberFormat="1" applyFont="1" applyBorder="1"/>
    <xf numFmtId="41" fontId="18" fillId="0" borderId="0" xfId="7" applyNumberFormat="1" applyFont="1" applyBorder="1" applyAlignment="1">
      <alignment horizontal="center"/>
    </xf>
    <xf numFmtId="41" fontId="18" fillId="0" borderId="0" xfId="7" applyNumberFormat="1" applyFont="1" applyBorder="1" applyProtection="1"/>
    <xf numFmtId="41" fontId="24" fillId="0" borderId="0" xfId="5" applyNumberFormat="1" applyFont="1" applyBorder="1"/>
    <xf numFmtId="41" fontId="18" fillId="0" borderId="0" xfId="7" quotePrefix="1" applyNumberFormat="1" applyFont="1" applyBorder="1" applyAlignment="1">
      <alignment horizontal="center"/>
    </xf>
    <xf numFmtId="0" fontId="0" fillId="0" borderId="0" xfId="0" applyNumberFormat="1"/>
    <xf numFmtId="14" fontId="25" fillId="0" borderId="0" xfId="0" applyNumberFormat="1" applyFont="1"/>
    <xf numFmtId="14" fontId="28" fillId="0" borderId="0" xfId="4" applyNumberFormat="1" applyFont="1" applyBorder="1" applyAlignment="1">
      <alignment horizontal="center"/>
    </xf>
    <xf numFmtId="0" fontId="20" fillId="0" borderId="0" xfId="8" applyFont="1" applyAlignment="1">
      <alignment horizontal="centerContinuous"/>
    </xf>
    <xf numFmtId="0" fontId="20" fillId="0" borderId="0" xfId="8" applyFont="1" applyFill="1" applyAlignment="1">
      <alignment horizontal="centerContinuous"/>
    </xf>
    <xf numFmtId="0" fontId="18" fillId="0" borderId="0" xfId="8"/>
    <xf numFmtId="4" fontId="20" fillId="0" borderId="0" xfId="8" applyNumberFormat="1" applyFont="1" applyAlignment="1">
      <alignment horizontal="centerContinuous"/>
    </xf>
    <xf numFmtId="4" fontId="20" fillId="0" borderId="0" xfId="8" applyNumberFormat="1" applyFont="1" applyFill="1" applyAlignment="1">
      <alignment horizontal="centerContinuous"/>
    </xf>
    <xf numFmtId="0" fontId="21" fillId="0" borderId="0" xfId="8" applyFont="1" applyAlignment="1">
      <alignment horizontal="left"/>
    </xf>
    <xf numFmtId="0" fontId="20" fillId="0" borderId="0" xfId="8" applyFont="1"/>
    <xf numFmtId="4" fontId="20" fillId="0" borderId="0" xfId="8" applyNumberFormat="1" applyFont="1"/>
    <xf numFmtId="0" fontId="18" fillId="0" borderId="0" xfId="8" applyFill="1"/>
    <xf numFmtId="0" fontId="20" fillId="0" borderId="0" xfId="8" applyFont="1" applyAlignment="1">
      <alignment horizontal="center"/>
    </xf>
    <xf numFmtId="0" fontId="20" fillId="0" borderId="0" xfId="8" quotePrefix="1" applyFont="1" applyAlignment="1">
      <alignment horizontal="center"/>
    </xf>
    <xf numFmtId="4" fontId="20" fillId="0" borderId="0" xfId="8" applyNumberFormat="1" applyFont="1" applyBorder="1"/>
    <xf numFmtId="4" fontId="20" fillId="0" borderId="0" xfId="8" applyNumberFormat="1" applyFont="1" applyFill="1" applyBorder="1" applyProtection="1">
      <protection locked="0"/>
    </xf>
    <xf numFmtId="0" fontId="21" fillId="0" borderId="0" xfId="8" applyFont="1"/>
    <xf numFmtId="4" fontId="18" fillId="0" borderId="0" xfId="8" applyNumberFormat="1" applyFill="1"/>
    <xf numFmtId="0" fontId="18" fillId="0" borderId="0" xfId="8" applyAlignment="1">
      <alignment horizontal="center"/>
    </xf>
    <xf numFmtId="4" fontId="18" fillId="0" borderId="0" xfId="8" applyNumberFormat="1"/>
    <xf numFmtId="4" fontId="20" fillId="0" borderId="0" xfId="8" applyNumberFormat="1" applyFont="1" applyFill="1"/>
    <xf numFmtId="0" fontId="20" fillId="0" borderId="0" xfId="8" applyFont="1" applyFill="1"/>
    <xf numFmtId="0" fontId="18" fillId="0" borderId="0" xfId="8" applyFont="1"/>
    <xf numFmtId="4" fontId="18" fillId="0" borderId="0" xfId="8" applyNumberFormat="1" applyFont="1" applyFill="1"/>
    <xf numFmtId="0" fontId="18" fillId="0" borderId="0" xfId="8" applyFont="1" applyAlignment="1">
      <alignment horizontal="left"/>
    </xf>
    <xf numFmtId="0" fontId="18" fillId="0" borderId="0" xfId="8" applyFont="1" applyFill="1"/>
    <xf numFmtId="4" fontId="21" fillId="0" borderId="0" xfId="8" applyNumberFormat="1" applyFont="1" applyAlignment="1" applyProtection="1">
      <alignment horizontal="centerContinuous"/>
      <protection locked="0"/>
    </xf>
    <xf numFmtId="0" fontId="18" fillId="0" borderId="0" xfId="8" applyAlignment="1">
      <alignment horizontal="centerContinuous"/>
    </xf>
    <xf numFmtId="4" fontId="21" fillId="0" borderId="0" xfId="8" applyNumberFormat="1" applyFont="1" applyAlignment="1">
      <alignment horizontal="centerContinuous"/>
    </xf>
    <xf numFmtId="0" fontId="21" fillId="0" borderId="0" xfId="8" applyFont="1" applyAlignment="1">
      <alignment horizontal="centerContinuous"/>
    </xf>
    <xf numFmtId="0" fontId="21" fillId="0" borderId="0" xfId="8" applyFont="1" applyFill="1" applyAlignment="1">
      <alignment horizontal="centerContinuous"/>
    </xf>
    <xf numFmtId="0" fontId="18" fillId="0" borderId="0" xfId="8" applyFont="1" applyAlignment="1">
      <alignment horizontal="centerContinuous"/>
    </xf>
    <xf numFmtId="4" fontId="21" fillId="0" borderId="0" xfId="8" applyNumberFormat="1" applyFont="1" applyFill="1" applyAlignment="1">
      <alignment horizontal="centerContinuous"/>
    </xf>
    <xf numFmtId="0" fontId="20" fillId="0" borderId="0" xfId="8" applyFont="1" applyAlignment="1">
      <alignment horizontal="left"/>
    </xf>
    <xf numFmtId="4" fontId="21" fillId="0" borderId="0" xfId="8" applyNumberFormat="1" applyFont="1" applyAlignment="1">
      <alignment horizontal="center"/>
    </xf>
    <xf numFmtId="4" fontId="18" fillId="0" borderId="0" xfId="8" applyNumberFormat="1" applyFont="1"/>
    <xf numFmtId="165" fontId="20" fillId="0" borderId="0" xfId="8" quotePrefix="1" applyNumberFormat="1" applyFont="1" applyAlignment="1">
      <alignment horizontal="left"/>
    </xf>
    <xf numFmtId="39" fontId="29" fillId="0" borderId="0" xfId="8" applyNumberFormat="1" applyFont="1" applyFill="1" applyBorder="1"/>
    <xf numFmtId="0" fontId="21" fillId="0" borderId="0" xfId="8" applyFont="1" applyAlignment="1">
      <alignment vertical="center"/>
    </xf>
    <xf numFmtId="0" fontId="18" fillId="0" borderId="0" xfId="8" applyFont="1" applyBorder="1"/>
    <xf numFmtId="4" fontId="29" fillId="0" borderId="0" xfId="8" applyNumberFormat="1" applyFont="1"/>
    <xf numFmtId="4" fontId="29" fillId="0" borderId="0" xfId="8" applyNumberFormat="1" applyFont="1" applyBorder="1"/>
    <xf numFmtId="0" fontId="18" fillId="0" borderId="0" xfId="8" applyFont="1" applyBorder="1" applyAlignment="1">
      <alignment horizontal="left"/>
    </xf>
    <xf numFmtId="0" fontId="18" fillId="0" borderId="0" xfId="8" applyFont="1" applyBorder="1" applyAlignment="1">
      <alignment horizontal="center"/>
    </xf>
    <xf numFmtId="37" fontId="18" fillId="0" borderId="0" xfId="8" applyNumberFormat="1" applyFont="1" applyFill="1" applyBorder="1" applyAlignment="1">
      <alignment horizontal="left"/>
    </xf>
    <xf numFmtId="39" fontId="18" fillId="0" borderId="0" xfId="8" applyNumberFormat="1" applyFont="1" applyFill="1" applyBorder="1"/>
    <xf numFmtId="39" fontId="18" fillId="0" borderId="0" xfId="8" applyNumberFormat="1" applyFont="1" applyFill="1"/>
    <xf numFmtId="39" fontId="29" fillId="0" borderId="0" xfId="8" applyNumberFormat="1" applyFont="1" applyFill="1" applyBorder="1" applyAlignment="1">
      <alignment horizontal="left"/>
    </xf>
    <xf numFmtId="39" fontId="29" fillId="0" borderId="0" xfId="8" applyNumberFormat="1" applyFont="1" applyFill="1"/>
    <xf numFmtId="39" fontId="18" fillId="0" borderId="0" xfId="8" applyNumberFormat="1" applyFont="1" applyFill="1" applyBorder="1" applyAlignment="1">
      <alignment horizontal="left"/>
    </xf>
    <xf numFmtId="39" fontId="18" fillId="0" borderId="0" xfId="8" applyNumberFormat="1" applyFont="1" applyFill="1" applyBorder="1" applyAlignment="1">
      <alignment horizontal="center"/>
    </xf>
    <xf numFmtId="37" fontId="29" fillId="0" borderId="0" xfId="8" applyNumberFormat="1" applyFont="1" applyFill="1" applyBorder="1" applyAlignment="1">
      <alignment horizontal="left"/>
    </xf>
    <xf numFmtId="37" fontId="18" fillId="0" borderId="0" xfId="8" applyNumberFormat="1" applyFont="1" applyFill="1"/>
    <xf numFmtId="37" fontId="18" fillId="0" borderId="0" xfId="8" applyNumberFormat="1" applyFont="1" applyFill="1" applyAlignment="1">
      <alignment horizontal="left"/>
    </xf>
    <xf numFmtId="37" fontId="29" fillId="0" borderId="0" xfId="8" applyNumberFormat="1" applyFont="1" applyFill="1" applyBorder="1"/>
    <xf numFmtId="37" fontId="29" fillId="0" borderId="0" xfId="8" applyNumberFormat="1" applyFont="1" applyFill="1"/>
    <xf numFmtId="37" fontId="18" fillId="0" borderId="0" xfId="8" applyNumberFormat="1" applyFont="1" applyFill="1" applyBorder="1"/>
    <xf numFmtId="39" fontId="18" fillId="0" borderId="0" xfId="8" applyNumberFormat="1" applyFont="1" applyFill="1" applyAlignment="1">
      <alignment horizontal="left"/>
    </xf>
    <xf numFmtId="0" fontId="20" fillId="0" borderId="0" xfId="8" applyFont="1" applyAlignment="1">
      <alignment horizontal="left" vertical="center"/>
    </xf>
    <xf numFmtId="39" fontId="20" fillId="0" borderId="0" xfId="8" applyNumberFormat="1" applyFont="1" applyFill="1"/>
    <xf numFmtId="0" fontId="20"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8" fillId="0" borderId="0" xfId="8" applyFont="1"/>
    <xf numFmtId="0" fontId="29" fillId="0" borderId="0" xfId="8" applyFont="1" applyFill="1"/>
    <xf numFmtId="0" fontId="18" fillId="0" borderId="0" xfId="8" applyFont="1" applyAlignment="1">
      <alignment vertical="center"/>
    </xf>
    <xf numFmtId="0" fontId="18" fillId="0" borderId="0" xfId="14" applyFont="1" applyFill="1" applyProtection="1"/>
    <xf numFmtId="0" fontId="18" fillId="0" borderId="0" xfId="14" applyFont="1" applyFill="1" applyAlignment="1" applyProtection="1">
      <alignment horizontal="center"/>
    </xf>
    <xf numFmtId="0" fontId="18" fillId="0" borderId="0" xfId="14" applyFont="1"/>
    <xf numFmtId="0" fontId="18" fillId="0" borderId="0" xfId="14" applyFont="1" applyFill="1" applyAlignment="1" applyProtection="1"/>
    <xf numFmtId="0" fontId="18" fillId="0" borderId="3" xfId="14" applyFont="1" applyFill="1" applyBorder="1" applyProtection="1"/>
    <xf numFmtId="0" fontId="18" fillId="0" borderId="0" xfId="14" applyFont="1" applyFill="1" applyAlignment="1" applyProtection="1">
      <alignment horizontal="right"/>
    </xf>
    <xf numFmtId="0" fontId="18" fillId="0" borderId="0" xfId="14" applyFont="1" applyFill="1" applyAlignment="1" applyProtection="1">
      <alignment horizontal="centerContinuous"/>
    </xf>
    <xf numFmtId="0" fontId="18" fillId="0" borderId="0" xfId="14" applyFont="1" applyAlignment="1">
      <alignment horizontal="centerContinuous"/>
    </xf>
    <xf numFmtId="43" fontId="18" fillId="0" borderId="0" xfId="14" applyNumberFormat="1" applyFont="1"/>
    <xf numFmtId="0" fontId="18" fillId="0" borderId="0" xfId="14" applyFont="1" applyBorder="1"/>
    <xf numFmtId="0" fontId="18" fillId="0" borderId="0" xfId="14" applyFont="1" applyAlignment="1">
      <alignment horizontal="right"/>
    </xf>
    <xf numFmtId="44" fontId="18" fillId="0" borderId="0" xfId="11" applyFont="1"/>
    <xf numFmtId="44" fontId="18" fillId="0" borderId="0" xfId="11" applyFont="1" applyAlignment="1">
      <alignment horizontal="centerContinuous"/>
    </xf>
    <xf numFmtId="44" fontId="18" fillId="0" borderId="4" xfId="11" applyFont="1" applyBorder="1" applyAlignment="1">
      <alignment horizontal="center" vertical="center" wrapText="1"/>
    </xf>
    <xf numFmtId="44" fontId="18" fillId="6" borderId="0" xfId="11" applyFont="1" applyFill="1"/>
    <xf numFmtId="44" fontId="18" fillId="0" borderId="0" xfId="11" applyFont="1" applyFill="1"/>
    <xf numFmtId="44" fontId="18" fillId="0" borderId="0" xfId="11" applyFont="1" applyBorder="1" applyAlignment="1">
      <alignment horizontal="left" indent="1"/>
    </xf>
    <xf numFmtId="44" fontId="18" fillId="0" borderId="0" xfId="11" applyFont="1" applyFill="1" applyBorder="1" applyProtection="1">
      <protection locked="0"/>
    </xf>
    <xf numFmtId="44" fontId="18" fillId="0" borderId="0" xfId="11" applyFont="1" applyFill="1" applyBorder="1" applyAlignment="1">
      <alignment horizontal="left" indent="1"/>
    </xf>
    <xf numFmtId="44" fontId="18" fillId="0" borderId="0" xfId="11" applyFont="1" applyBorder="1" applyAlignment="1">
      <alignment horizontal="left" indent="2"/>
    </xf>
    <xf numFmtId="44" fontId="18" fillId="0" borderId="0" xfId="11" applyFont="1" applyBorder="1"/>
    <xf numFmtId="44" fontId="18" fillId="0" borderId="5" xfId="11" applyFont="1" applyFill="1" applyBorder="1"/>
    <xf numFmtId="44" fontId="18" fillId="0" borderId="0" xfId="11" applyFont="1" applyFill="1" applyBorder="1"/>
    <xf numFmtId="44" fontId="18" fillId="0" borderId="0" xfId="11" applyFont="1" applyFill="1" applyBorder="1" applyAlignment="1">
      <alignment horizontal="center"/>
    </xf>
    <xf numFmtId="44" fontId="18" fillId="6" borderId="0" xfId="11" applyFont="1" applyFill="1" applyBorder="1"/>
    <xf numFmtId="44" fontId="18" fillId="6" borderId="0" xfId="11" applyFont="1" applyFill="1" applyBorder="1" applyAlignment="1">
      <alignment horizontal="center"/>
    </xf>
    <xf numFmtId="44" fontId="18" fillId="6" borderId="0" xfId="11" applyFont="1" applyFill="1" applyBorder="1" applyProtection="1">
      <protection locked="0"/>
    </xf>
    <xf numFmtId="44" fontId="18" fillId="0" borderId="6" xfId="11" applyFont="1" applyFill="1" applyBorder="1"/>
    <xf numFmtId="44" fontId="18" fillId="6" borderId="0" xfId="11" applyFont="1" applyFill="1" applyBorder="1" applyAlignment="1">
      <alignment horizontal="center" wrapText="1"/>
    </xf>
    <xf numFmtId="44" fontId="18" fillId="0" borderId="0" xfId="11" applyFont="1" applyAlignment="1">
      <alignment horizontal="center"/>
    </xf>
    <xf numFmtId="44" fontId="18" fillId="0" borderId="4" xfId="11" applyFont="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6"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0" xfId="11" applyFont="1" applyFill="1" applyBorder="1" applyAlignment="1">
      <alignment vertical="center" wrapText="1"/>
    </xf>
    <xf numFmtId="44" fontId="45" fillId="0" borderId="0" xfId="11" applyFont="1" applyAlignment="1">
      <alignment vertical="center"/>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0" xfId="11" applyFont="1"/>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Border="1" applyAlignment="1">
      <alignment horizontal="left" indent="2"/>
    </xf>
    <xf numFmtId="43" fontId="18" fillId="0" borderId="4" xfId="14" applyNumberFormat="1" applyFont="1" applyFill="1" applyBorder="1" applyAlignment="1">
      <alignment horizontal="center" vertical="center" wrapText="1"/>
    </xf>
    <xf numFmtId="43" fontId="18" fillId="0" borderId="0" xfId="14" applyNumberFormat="1" applyFont="1" applyFill="1" applyBorder="1" applyProtection="1">
      <protection locked="0"/>
    </xf>
    <xf numFmtId="43" fontId="18" fillId="0" borderId="5" xfId="14" applyNumberFormat="1" applyFont="1" applyFill="1" applyBorder="1"/>
    <xf numFmtId="43" fontId="18" fillId="0" borderId="0" xfId="14" applyNumberFormat="1" applyFont="1" applyFill="1" applyBorder="1"/>
    <xf numFmtId="43" fontId="18" fillId="0" borderId="0" xfId="14" applyNumberFormat="1" applyFont="1" applyFill="1" applyBorder="1" applyAlignment="1">
      <alignment horizontal="center"/>
    </xf>
    <xf numFmtId="43" fontId="18" fillId="0" borderId="6" xfId="14" applyNumberFormat="1" applyFont="1" applyFill="1" applyBorder="1"/>
    <xf numFmtId="43" fontId="18" fillId="0" borderId="4" xfId="14" applyNumberFormat="1" applyFont="1" applyFill="1" applyBorder="1" applyProtection="1">
      <protection locked="0"/>
    </xf>
    <xf numFmtId="43" fontId="18" fillId="0" borderId="6" xfId="14" applyNumberFormat="1" applyFont="1" applyFill="1" applyBorder="1" applyAlignment="1">
      <alignment horizontal="center"/>
    </xf>
    <xf numFmtId="0" fontId="18" fillId="0" borderId="0" xfId="13"/>
    <xf numFmtId="0" fontId="18" fillId="0" borderId="0" xfId="14" applyFont="1"/>
    <xf numFmtId="0" fontId="45" fillId="0" borderId="0" xfId="14" applyFont="1" applyBorder="1"/>
    <xf numFmtId="44" fontId="45" fillId="0" borderId="0" xfId="9" applyFont="1" applyFill="1" applyBorder="1" applyAlignment="1">
      <alignment wrapText="1"/>
    </xf>
    <xf numFmtId="44" fontId="47" fillId="9" borderId="5" xfId="11" applyFont="1" applyFill="1" applyBorder="1" applyAlignment="1">
      <alignment vertical="center"/>
    </xf>
    <xf numFmtId="44" fontId="47" fillId="9" borderId="14"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49" fillId="6" borderId="0" xfId="11" applyFont="1" applyFill="1" applyAlignment="1">
      <alignment vertical="center" wrapText="1"/>
    </xf>
    <xf numFmtId="44" fontId="49" fillId="0" borderId="0" xfId="11" applyFont="1" applyFill="1" applyBorder="1" applyAlignment="1">
      <alignment vertical="center" wrapText="1"/>
    </xf>
    <xf numFmtId="44" fontId="49" fillId="6" borderId="0" xfId="11" applyFont="1" applyFill="1" applyBorder="1" applyAlignment="1">
      <alignment vertical="center" wrapText="1"/>
    </xf>
    <xf numFmtId="44" fontId="49" fillId="0" borderId="0" xfId="11" applyFont="1" applyFill="1" applyAlignment="1">
      <alignment vertical="center" wrapText="1"/>
    </xf>
    <xf numFmtId="0" fontId="18" fillId="0" borderId="0" xfId="0" applyFont="1"/>
    <xf numFmtId="44" fontId="45" fillId="0" borderId="0" xfId="11" applyFont="1" applyFill="1" applyBorder="1" applyAlignment="1">
      <alignment horizontal="left" vertical="center" wrapText="1" indent="1"/>
    </xf>
    <xf numFmtId="0" fontId="50" fillId="0" borderId="0" xfId="0" applyFont="1"/>
    <xf numFmtId="0" fontId="52" fillId="0" borderId="0" xfId="0" applyFont="1" applyAlignment="1">
      <alignment vertical="center"/>
    </xf>
    <xf numFmtId="0" fontId="52" fillId="0" borderId="0" xfId="0" applyFont="1" applyAlignment="1">
      <alignment horizontal="left" vertical="center" indent="2"/>
    </xf>
    <xf numFmtId="0" fontId="52" fillId="10" borderId="0" xfId="0" applyFont="1" applyFill="1" applyAlignment="1">
      <alignment horizontal="left" vertical="center" indent="2"/>
    </xf>
    <xf numFmtId="0" fontId="51" fillId="0" borderId="0" xfId="0" applyFont="1" applyAlignment="1">
      <alignment horizontal="left" vertical="center"/>
    </xf>
    <xf numFmtId="0" fontId="53" fillId="10" borderId="0" xfId="0" applyFont="1" applyFill="1" applyAlignment="1">
      <alignment vertical="center"/>
    </xf>
    <xf numFmtId="0" fontId="54" fillId="10" borderId="0" xfId="0" applyFont="1" applyFill="1" applyAlignment="1">
      <alignment horizontal="left" vertical="center"/>
    </xf>
    <xf numFmtId="0" fontId="55" fillId="0" borderId="0" xfId="0" applyFont="1"/>
    <xf numFmtId="0" fontId="53" fillId="0" borderId="0" xfId="0" applyFont="1"/>
    <xf numFmtId="0" fontId="53" fillId="0" borderId="0" xfId="0" applyFont="1" applyAlignment="1">
      <alignment vertical="center"/>
    </xf>
    <xf numFmtId="0" fontId="55" fillId="0" borderId="0" xfId="0" applyFont="1" applyAlignment="1">
      <alignment horizontal="center"/>
    </xf>
    <xf numFmtId="0" fontId="55" fillId="0" borderId="0" xfId="0" applyFont="1" applyFill="1" applyAlignment="1">
      <alignment horizontal="center" vertical="center"/>
    </xf>
    <xf numFmtId="0" fontId="55" fillId="0" borderId="0" xfId="0" applyFont="1" applyFill="1" applyAlignment="1">
      <alignment vertical="center"/>
    </xf>
    <xf numFmtId="0" fontId="55" fillId="0" borderId="8" xfId="0" applyFont="1" applyFill="1" applyBorder="1" applyAlignment="1">
      <alignment horizontal="center" vertical="center"/>
    </xf>
    <xf numFmtId="0" fontId="55" fillId="0" borderId="9" xfId="0" applyFont="1" applyFill="1" applyBorder="1" applyAlignment="1">
      <alignment vertical="center"/>
    </xf>
    <xf numFmtId="0" fontId="55" fillId="0" borderId="10" xfId="0" applyFont="1" applyFill="1" applyBorder="1" applyAlignment="1">
      <alignment horizontal="center" vertical="center"/>
    </xf>
    <xf numFmtId="0" fontId="55" fillId="0" borderId="11" xfId="0" applyFont="1" applyFill="1" applyBorder="1" applyAlignment="1">
      <alignment vertical="center"/>
    </xf>
    <xf numFmtId="0" fontId="55" fillId="0" borderId="12" xfId="0" applyFont="1" applyFill="1" applyBorder="1" applyAlignment="1">
      <alignment horizontal="center" vertical="center"/>
    </xf>
    <xf numFmtId="0" fontId="55" fillId="0" borderId="13" xfId="0" applyFont="1" applyFill="1" applyBorder="1" applyAlignment="1">
      <alignment vertical="center"/>
    </xf>
    <xf numFmtId="0" fontId="55" fillId="7" borderId="0" xfId="0" applyFont="1" applyFill="1" applyAlignment="1">
      <alignment horizontal="center" vertical="center"/>
    </xf>
    <xf numFmtId="0" fontId="55" fillId="7" borderId="0" xfId="0" applyFont="1" applyFill="1" applyAlignment="1">
      <alignment vertical="center"/>
    </xf>
    <xf numFmtId="0" fontId="55" fillId="9" borderId="0" xfId="0" applyFont="1" applyFill="1" applyAlignment="1">
      <alignment vertical="center"/>
    </xf>
    <xf numFmtId="0" fontId="55" fillId="0" borderId="0" xfId="0" applyFont="1" applyAlignment="1">
      <alignment horizontal="center" vertical="center"/>
    </xf>
    <xf numFmtId="0" fontId="55" fillId="0" borderId="0" xfId="0" applyFont="1" applyAlignment="1">
      <alignment vertical="center"/>
    </xf>
    <xf numFmtId="0" fontId="52" fillId="0" borderId="0" xfId="0" applyFont="1" applyAlignment="1">
      <alignment horizontal="left" vertical="center"/>
    </xf>
    <xf numFmtId="0" fontId="55" fillId="0" borderId="0" xfId="0" applyFont="1" applyAlignment="1"/>
    <xf numFmtId="0" fontId="54" fillId="0" borderId="0" xfId="0" applyFont="1" applyAlignment="1">
      <alignment horizontal="left" vertical="center"/>
    </xf>
    <xf numFmtId="0" fontId="0" fillId="0" borderId="0" xfId="0" applyAlignment="1"/>
    <xf numFmtId="0" fontId="53" fillId="7" borderId="0" xfId="0" applyFont="1" applyFill="1" applyAlignment="1"/>
    <xf numFmtId="0" fontId="54" fillId="7" borderId="0" xfId="0" applyFont="1" applyFill="1" applyAlignment="1">
      <alignment horizontal="left" vertical="center"/>
    </xf>
    <xf numFmtId="0" fontId="57" fillId="0" borderId="0" xfId="0" applyFont="1" applyAlignment="1">
      <alignment vertical="center" wrapText="1"/>
    </xf>
    <xf numFmtId="0" fontId="50" fillId="0" borderId="0" xfId="0" applyFont="1" applyAlignment="1">
      <alignment wrapText="1"/>
    </xf>
    <xf numFmtId="44" fontId="45" fillId="11" borderId="0" xfId="11" applyFont="1" applyFill="1"/>
    <xf numFmtId="44" fontId="59" fillId="0" borderId="0" xfId="11" applyFont="1" applyBorder="1" applyAlignment="1">
      <alignment vertical="top" wrapText="1"/>
    </xf>
    <xf numFmtId="44" fontId="45" fillId="0" borderId="0" xfId="11" applyFont="1" applyAlignment="1">
      <alignment horizontal="left" vertical="center" wrapText="1"/>
    </xf>
    <xf numFmtId="0" fontId="61" fillId="0" borderId="0" xfId="0" applyFont="1" applyAlignment="1">
      <alignment horizontal="center" vertical="center"/>
    </xf>
    <xf numFmtId="0" fontId="56" fillId="0" borderId="0" xfId="0" applyFont="1" applyAlignment="1">
      <alignment horizontal="left" vertical="center" wrapText="1" indent="2"/>
    </xf>
    <xf numFmtId="0" fontId="58" fillId="0" borderId="0" xfId="0" applyFont="1" applyAlignment="1">
      <alignment vertical="center" wrapText="1"/>
    </xf>
    <xf numFmtId="0" fontId="62" fillId="0" borderId="0" xfId="0" applyFont="1" applyAlignment="1">
      <alignment vertical="center" wrapText="1"/>
    </xf>
    <xf numFmtId="0" fontId="57"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0" borderId="0" xfId="9" applyFont="1" applyFill="1" applyBorder="1" applyAlignment="1">
      <alignment horizontal="left" vertical="center" wrapText="1"/>
    </xf>
    <xf numFmtId="44" fontId="45" fillId="6" borderId="0" xfId="11" applyFont="1" applyFill="1" applyAlignment="1">
      <alignment horizontal="left" vertical="center" wrapText="1"/>
    </xf>
    <xf numFmtId="44" fontId="45" fillId="0" borderId="15" xfId="11" applyFont="1" applyFill="1" applyBorder="1" applyAlignment="1">
      <alignment horizontal="left" vertical="center" wrapText="1"/>
    </xf>
    <xf numFmtId="0" fontId="52" fillId="7" borderId="0" xfId="0" applyFont="1" applyFill="1" applyAlignment="1">
      <alignment horizontal="left" vertical="center" indent="2"/>
    </xf>
    <xf numFmtId="0" fontId="63" fillId="0" borderId="0" xfId="0" applyFont="1"/>
    <xf numFmtId="0" fontId="67" fillId="0" borderId="0" xfId="0" applyFont="1" applyAlignment="1">
      <alignment horizontal="left" vertical="center" wrapText="1"/>
    </xf>
    <xf numFmtId="0" fontId="57" fillId="0" borderId="18" xfId="0" applyFont="1" applyBorder="1" applyAlignment="1">
      <alignment horizontal="left" vertical="center" wrapText="1"/>
    </xf>
    <xf numFmtId="0" fontId="65" fillId="0" borderId="19" xfId="0" applyFont="1" applyBorder="1" applyAlignment="1">
      <alignment horizontal="left" vertical="center" wrapText="1"/>
    </xf>
    <xf numFmtId="0" fontId="57" fillId="0" borderId="20" xfId="0" applyFont="1" applyBorder="1" applyAlignment="1">
      <alignment vertical="center" wrapText="1"/>
    </xf>
    <xf numFmtId="0" fontId="68" fillId="0" borderId="21" xfId="949" applyFont="1" applyBorder="1" applyAlignment="1">
      <alignment horizontal="left" vertical="center" wrapText="1"/>
    </xf>
    <xf numFmtId="0" fontId="57" fillId="0" borderId="22" xfId="0" applyFont="1" applyBorder="1" applyAlignment="1">
      <alignment vertical="center" wrapText="1"/>
    </xf>
    <xf numFmtId="0" fontId="68" fillId="0" borderId="17" xfId="949" applyFont="1" applyBorder="1"/>
    <xf numFmtId="0" fontId="57" fillId="0" borderId="20" xfId="0" applyFont="1" applyBorder="1" applyAlignment="1">
      <alignment horizontal="left" vertical="center" wrapText="1"/>
    </xf>
    <xf numFmtId="0" fontId="57" fillId="0" borderId="21" xfId="0" applyFont="1" applyBorder="1" applyAlignment="1">
      <alignment horizontal="left" vertical="center" wrapText="1"/>
    </xf>
    <xf numFmtId="0" fontId="57" fillId="0" borderId="22" xfId="0" applyFont="1" applyBorder="1" applyAlignment="1">
      <alignment horizontal="left" vertical="center" wrapText="1"/>
    </xf>
    <xf numFmtId="0" fontId="69" fillId="0" borderId="0" xfId="949" applyFont="1" applyAlignment="1">
      <alignment horizontal="left" vertical="center"/>
    </xf>
    <xf numFmtId="0" fontId="70" fillId="0" borderId="0" xfId="0" applyFont="1" applyAlignment="1">
      <alignment vertical="center"/>
    </xf>
    <xf numFmtId="44" fontId="45" fillId="0" borderId="0" xfId="9" applyFont="1" applyFill="1" applyBorder="1" applyAlignment="1">
      <alignment horizontal="left" vertical="center" wrapText="1" indent="1"/>
    </xf>
    <xf numFmtId="44" fontId="45" fillId="12" borderId="0" xfId="9" applyFont="1" applyFill="1" applyBorder="1" applyAlignment="1">
      <alignment horizontal="left" vertical="center"/>
    </xf>
    <xf numFmtId="44" fontId="45" fillId="0" borderId="0" xfId="11" applyFont="1" applyFill="1" applyAlignment="1"/>
    <xf numFmtId="44" fontId="47" fillId="0" borderId="0" xfId="9" applyFont="1" applyFill="1" applyBorder="1" applyAlignment="1">
      <alignment horizontal="left" indent="1"/>
    </xf>
    <xf numFmtId="44" fontId="45" fillId="0" borderId="0" xfId="11" applyFont="1" applyBorder="1" applyAlignment="1">
      <alignment horizontal="left" vertical="center" wrapText="1" indent="1"/>
    </xf>
    <xf numFmtId="0" fontId="18" fillId="0" borderId="0" xfId="14" applyFont="1" applyBorder="1" applyAlignment="1">
      <alignment horizontal="left" vertical="center" wrapText="1"/>
    </xf>
    <xf numFmtId="4" fontId="18" fillId="0" borderId="0" xfId="14" applyNumberFormat="1" applyFont="1" applyBorder="1" applyAlignment="1">
      <alignment vertical="center" wrapText="1"/>
    </xf>
    <xf numFmtId="0" fontId="18" fillId="0" borderId="0" xfId="14" applyFont="1" applyBorder="1" applyAlignment="1">
      <alignment vertical="center" wrapText="1"/>
    </xf>
    <xf numFmtId="4" fontId="18" fillId="0" borderId="0" xfId="14" applyNumberFormat="1" applyFont="1" applyFill="1" applyBorder="1" applyAlignment="1">
      <alignment vertical="center" wrapText="1"/>
    </xf>
    <xf numFmtId="0" fontId="18" fillId="0" borderId="0" xfId="14" applyFont="1" applyBorder="1" applyAlignment="1">
      <alignment horizontal="left" vertical="center" wrapText="1" indent="1"/>
    </xf>
    <xf numFmtId="43" fontId="18" fillId="13" borderId="0" xfId="14" applyNumberFormat="1" applyFont="1" applyFill="1" applyBorder="1" applyProtection="1">
      <protection locked="0"/>
    </xf>
    <xf numFmtId="0" fontId="18" fillId="13" borderId="0" xfId="14" applyFont="1" applyFill="1" applyBorder="1" applyAlignment="1">
      <alignment horizontal="left" vertical="center" wrapText="1"/>
    </xf>
    <xf numFmtId="4" fontId="18" fillId="0" borderId="0" xfId="14" applyNumberFormat="1" applyFont="1" applyBorder="1" applyAlignment="1">
      <alignment horizontal="left" vertical="center" wrapText="1" indent="1"/>
    </xf>
    <xf numFmtId="0" fontId="18" fillId="13" borderId="0" xfId="14" applyFont="1" applyFill="1" applyBorder="1" applyAlignment="1">
      <alignment vertical="center" wrapText="1"/>
    </xf>
    <xf numFmtId="43" fontId="18" fillId="13" borderId="0" xfId="14" applyNumberFormat="1" applyFont="1" applyFill="1" applyBorder="1" applyAlignment="1">
      <alignment horizontal="center"/>
    </xf>
    <xf numFmtId="43" fontId="18" fillId="7" borderId="4" xfId="14" applyNumberFormat="1" applyFon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horizontal="left" vertical="center"/>
    </xf>
    <xf numFmtId="0" fontId="29" fillId="0" borderId="0" xfId="0" applyFont="1"/>
    <xf numFmtId="0" fontId="72" fillId="0" borderId="0" xfId="0" applyFont="1" applyAlignment="1">
      <alignment vertical="center" wrapText="1"/>
    </xf>
    <xf numFmtId="0" fontId="73" fillId="0" borderId="0" xfId="0" applyFont="1" applyAlignment="1">
      <alignment vertical="center" wrapText="1"/>
    </xf>
    <xf numFmtId="0" fontId="72"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77" fillId="0" borderId="0" xfId="949" applyFont="1" applyAlignment="1">
      <alignment vertical="center" wrapText="1"/>
    </xf>
    <xf numFmtId="0" fontId="20" fillId="0" borderId="0" xfId="0" applyFont="1" applyAlignment="1">
      <alignment wrapText="1"/>
    </xf>
    <xf numFmtId="0" fontId="21" fillId="0" borderId="0" xfId="0" applyFont="1" applyAlignment="1">
      <alignment horizontal="justify" vertical="center"/>
    </xf>
    <xf numFmtId="0" fontId="20" fillId="0" borderId="0" xfId="0" applyFont="1" applyAlignment="1">
      <alignment horizontal="justify" vertical="center"/>
    </xf>
    <xf numFmtId="0" fontId="78" fillId="0" borderId="0" xfId="0" applyFont="1" applyAlignment="1">
      <alignment horizontal="justify" vertical="center"/>
    </xf>
    <xf numFmtId="0" fontId="79" fillId="0" borderId="0" xfId="0" applyFont="1" applyAlignment="1">
      <alignment horizontal="justify" vertical="center"/>
    </xf>
    <xf numFmtId="0" fontId="21" fillId="0" borderId="0" xfId="0" applyFont="1" applyAlignment="1">
      <alignment vertical="center" wrapText="1"/>
    </xf>
    <xf numFmtId="0" fontId="18" fillId="0" borderId="0" xfId="0" applyFont="1" applyAlignment="1">
      <alignment vertical="center"/>
    </xf>
    <xf numFmtId="44" fontId="18" fillId="0" borderId="0" xfId="9" applyFont="1"/>
    <xf numFmtId="44" fontId="18" fillId="0" borderId="10" xfId="11" applyFont="1" applyBorder="1" applyAlignment="1">
      <alignment horizontal="centerContinuous"/>
    </xf>
    <xf numFmtId="44" fontId="18" fillId="6" borderId="10" xfId="11" applyFont="1" applyFill="1" applyBorder="1"/>
    <xf numFmtId="44" fontId="18" fillId="6" borderId="11" xfId="11" applyFont="1" applyFill="1" applyBorder="1" applyProtection="1">
      <protection locked="0"/>
    </xf>
    <xf numFmtId="44" fontId="18" fillId="0" borderId="10" xfId="11" applyFont="1" applyBorder="1" applyAlignment="1">
      <alignment horizontal="left" indent="1"/>
    </xf>
    <xf numFmtId="44" fontId="18" fillId="0" borderId="10" xfId="11" applyFont="1" applyBorder="1"/>
    <xf numFmtId="44" fontId="18" fillId="0" borderId="12" xfId="11" applyFont="1" applyBorder="1"/>
    <xf numFmtId="44" fontId="18" fillId="0" borderId="13" xfId="11" applyFont="1" applyFill="1" applyBorder="1" applyAlignment="1">
      <alignment horizontal="center"/>
    </xf>
    <xf numFmtId="44" fontId="18" fillId="0" borderId="0" xfId="11" applyFont="1" applyFill="1" applyBorder="1" applyAlignment="1">
      <alignment horizontal="left" vertical="center" wrapText="1" indent="1"/>
    </xf>
    <xf numFmtId="44" fontId="18" fillId="0" borderId="10" xfId="11" applyFont="1" applyFill="1" applyBorder="1" applyAlignment="1">
      <alignment horizontal="left" indent="1"/>
    </xf>
    <xf numFmtId="0" fontId="0" fillId="0" borderId="0" xfId="0" applyFill="1" applyBorder="1"/>
    <xf numFmtId="14" fontId="0" fillId="0" borderId="0" xfId="0" applyNumberFormat="1" applyFill="1" applyBorder="1"/>
    <xf numFmtId="1" fontId="0" fillId="0" borderId="0" xfId="0" applyNumberFormat="1" applyFill="1" applyBorder="1"/>
    <xf numFmtId="0" fontId="18" fillId="0" borderId="0" xfId="0" applyFont="1" applyFill="1" applyBorder="1"/>
    <xf numFmtId="0" fontId="18" fillId="15" borderId="0" xfId="0" applyFont="1" applyFill="1"/>
    <xf numFmtId="44" fontId="45" fillId="0" borderId="0" xfId="9" applyFont="1"/>
    <xf numFmtId="43" fontId="0" fillId="0" borderId="0" xfId="950" applyFont="1"/>
    <xf numFmtId="44" fontId="85" fillId="0" borderId="0" xfId="11" applyFont="1"/>
    <xf numFmtId="44" fontId="45" fillId="16" borderId="0" xfId="11" applyFont="1" applyFill="1"/>
    <xf numFmtId="39" fontId="86" fillId="0" borderId="0" xfId="8" applyNumberFormat="1" applyFont="1" applyFill="1"/>
    <xf numFmtId="39" fontId="87" fillId="0" borderId="0" xfId="8" applyNumberFormat="1" applyFont="1" applyFill="1" applyAlignment="1">
      <alignment horizontal="center"/>
    </xf>
    <xf numFmtId="37" fontId="29" fillId="17" borderId="0" xfId="8" applyNumberFormat="1" applyFont="1" applyFill="1" applyBorder="1" applyAlignment="1">
      <alignment horizontal="left"/>
    </xf>
    <xf numFmtId="39" fontId="18" fillId="17" borderId="0" xfId="8" applyNumberFormat="1" applyFont="1" applyFill="1" applyBorder="1"/>
    <xf numFmtId="44" fontId="88" fillId="18" borderId="29" xfId="951" applyNumberFormat="1" applyAlignment="1">
      <alignment horizontal="right"/>
    </xf>
    <xf numFmtId="44" fontId="88" fillId="18" borderId="29" xfId="951" applyNumberFormat="1"/>
    <xf numFmtId="43" fontId="89" fillId="0" borderId="0" xfId="950" applyFont="1"/>
    <xf numFmtId="44" fontId="88" fillId="18" borderId="29" xfId="951" applyNumberFormat="1" applyAlignment="1">
      <alignment horizontal="left" vertical="center" wrapText="1"/>
    </xf>
    <xf numFmtId="0" fontId="90" fillId="0" borderId="0" xfId="952" applyFont="1"/>
    <xf numFmtId="43" fontId="90" fillId="0" borderId="0" xfId="952" applyNumberFormat="1" applyFont="1"/>
    <xf numFmtId="39" fontId="90" fillId="0" borderId="0" xfId="952" applyNumberFormat="1" applyFont="1"/>
    <xf numFmtId="43" fontId="90" fillId="0" borderId="5" xfId="953" applyFont="1" applyBorder="1"/>
    <xf numFmtId="43" fontId="90" fillId="0" borderId="5" xfId="952" applyNumberFormat="1" applyFont="1" applyBorder="1"/>
    <xf numFmtId="43" fontId="90" fillId="0" borderId="0" xfId="953" applyFont="1" applyBorder="1"/>
    <xf numFmtId="0" fontId="90" fillId="0" borderId="0" xfId="952" applyFont="1" applyBorder="1"/>
    <xf numFmtId="43" fontId="90" fillId="0" borderId="0" xfId="953" applyFont="1"/>
    <xf numFmtId="43" fontId="91" fillId="0" borderId="0" xfId="953" applyFont="1" applyFill="1"/>
    <xf numFmtId="43" fontId="91" fillId="0" borderId="0" xfId="953" applyFont="1"/>
    <xf numFmtId="0" fontId="92" fillId="0" borderId="0" xfId="952" applyFont="1" applyAlignment="1">
      <alignment horizontal="center"/>
    </xf>
    <xf numFmtId="43" fontId="92" fillId="0" borderId="0" xfId="953" applyFont="1" applyAlignment="1">
      <alignment horizontal="center"/>
    </xf>
    <xf numFmtId="43" fontId="92" fillId="0" borderId="0" xfId="953" applyFont="1"/>
    <xf numFmtId="0" fontId="90" fillId="0" borderId="3" xfId="952" applyFont="1" applyBorder="1"/>
    <xf numFmtId="0" fontId="92" fillId="0" borderId="0" xfId="952" applyFont="1"/>
    <xf numFmtId="43" fontId="92" fillId="0" borderId="0" xfId="952" applyNumberFormat="1" applyFont="1"/>
    <xf numFmtId="4" fontId="90" fillId="0" borderId="0" xfId="952" applyNumberFormat="1" applyFont="1" applyBorder="1"/>
    <xf numFmtId="43" fontId="92" fillId="0" borderId="0" xfId="952" applyNumberFormat="1" applyFont="1" applyFill="1"/>
    <xf numFmtId="0" fontId="90" fillId="0" borderId="0" xfId="952" applyFont="1" applyFill="1"/>
    <xf numFmtId="43" fontId="92" fillId="0" borderId="0" xfId="953" applyFont="1" applyFill="1" applyBorder="1"/>
    <xf numFmtId="43" fontId="90" fillId="0" borderId="0" xfId="953" applyFont="1" applyFill="1"/>
    <xf numFmtId="0" fontId="92" fillId="0" borderId="0" xfId="952" applyFont="1" applyBorder="1"/>
    <xf numFmtId="39" fontId="92" fillId="0" borderId="0" xfId="952" applyNumberFormat="1" applyFont="1" applyFill="1"/>
    <xf numFmtId="43" fontId="92" fillId="0" borderId="0" xfId="953" applyFont="1" applyFill="1"/>
    <xf numFmtId="40" fontId="90" fillId="0" borderId="0" xfId="955" applyFont="1"/>
    <xf numFmtId="4" fontId="90" fillId="0" borderId="0" xfId="952" applyNumberFormat="1" applyFont="1"/>
    <xf numFmtId="39" fontId="92" fillId="0" borderId="16" xfId="952" applyNumberFormat="1" applyFont="1" applyFill="1" applyBorder="1"/>
    <xf numFmtId="43" fontId="90" fillId="0" borderId="3" xfId="953" applyFont="1" applyFill="1" applyBorder="1"/>
    <xf numFmtId="0" fontId="94" fillId="0" borderId="0" xfId="952" applyFont="1"/>
    <xf numFmtId="39" fontId="90" fillId="0" borderId="3" xfId="952" applyNumberFormat="1" applyFont="1" applyFill="1" applyBorder="1"/>
    <xf numFmtId="43" fontId="90" fillId="0" borderId="0" xfId="953" applyFont="1" applyFill="1" applyBorder="1"/>
    <xf numFmtId="0" fontId="95" fillId="0" borderId="0" xfId="952" applyFont="1"/>
    <xf numFmtId="39" fontId="90" fillId="0" borderId="0" xfId="952" applyNumberFormat="1" applyFont="1" applyFill="1"/>
    <xf numFmtId="0" fontId="96" fillId="0" borderId="0" xfId="952" applyFont="1" applyAlignment="1">
      <alignment horizontal="left"/>
    </xf>
    <xf numFmtId="43" fontId="92" fillId="0" borderId="16" xfId="953" applyFont="1" applyFill="1" applyBorder="1"/>
    <xf numFmtId="0" fontId="96" fillId="0" borderId="0" xfId="952" applyFont="1"/>
    <xf numFmtId="4" fontId="90" fillId="0" borderId="0" xfId="952" applyNumberFormat="1" applyFont="1" applyFill="1"/>
    <xf numFmtId="43" fontId="97" fillId="0" borderId="0" xfId="953" applyFont="1" applyFill="1"/>
    <xf numFmtId="0" fontId="92" fillId="7" borderId="0" xfId="952" applyFont="1" applyFill="1"/>
    <xf numFmtId="39" fontId="92" fillId="0" borderId="0" xfId="952" applyNumberFormat="1" applyFont="1" applyFill="1" applyBorder="1"/>
    <xf numFmtId="39" fontId="90" fillId="0" borderId="0" xfId="952" applyNumberFormat="1" applyFont="1" applyFill="1" applyBorder="1"/>
    <xf numFmtId="0" fontId="90" fillId="0" borderId="0" xfId="952" applyFont="1" applyFill="1" applyAlignment="1">
      <alignment horizontal="center"/>
    </xf>
    <xf numFmtId="0" fontId="90" fillId="20" borderId="0" xfId="952" applyFont="1" applyFill="1"/>
    <xf numFmtId="0" fontId="90" fillId="0" borderId="0" xfId="952" applyFont="1" applyAlignment="1">
      <alignment horizontal="left"/>
    </xf>
    <xf numFmtId="43" fontId="90" fillId="0" borderId="0" xfId="950" applyFont="1"/>
    <xf numFmtId="39" fontId="98" fillId="0" borderId="0" xfId="8" applyNumberFormat="1" applyFont="1" applyFill="1" applyBorder="1"/>
    <xf numFmtId="39" fontId="99" fillId="0" borderId="0" xfId="8" applyNumberFormat="1" applyFont="1" applyFill="1" applyBorder="1"/>
    <xf numFmtId="0" fontId="91" fillId="0" borderId="0" xfId="952" applyFont="1"/>
    <xf numFmtId="39" fontId="97" fillId="0" borderId="0" xfId="952" applyNumberFormat="1" applyFont="1" applyFill="1"/>
    <xf numFmtId="0" fontId="18" fillId="0" borderId="3" xfId="14" applyFont="1" applyFill="1" applyBorder="1" applyAlignment="1" applyProtection="1">
      <alignment horizontal="left"/>
    </xf>
    <xf numFmtId="40" fontId="97" fillId="0" borderId="0" xfId="955" applyFont="1"/>
    <xf numFmtId="0" fontId="97" fillId="0" borderId="0" xfId="952" applyFont="1"/>
    <xf numFmtId="44" fontId="45" fillId="0" borderId="0" xfId="9" applyFont="1" applyFill="1" applyBorder="1" applyAlignment="1">
      <alignment horizontal="left" vertical="center"/>
    </xf>
    <xf numFmtId="39" fontId="97" fillId="0" borderId="3" xfId="952" applyNumberFormat="1" applyFont="1" applyFill="1" applyBorder="1"/>
    <xf numFmtId="43" fontId="90" fillId="0" borderId="0" xfId="952" applyNumberFormat="1" applyFont="1" applyFill="1"/>
    <xf numFmtId="43" fontId="90" fillId="0" borderId="0" xfId="954" applyNumberFormat="1" applyFont="1" applyFill="1"/>
    <xf numFmtId="43" fontId="90" fillId="0" borderId="3" xfId="952" applyNumberFormat="1" applyFont="1" applyFill="1" applyBorder="1"/>
    <xf numFmtId="43" fontId="97" fillId="0" borderId="0" xfId="952" applyNumberFormat="1" applyFont="1" applyFill="1"/>
    <xf numFmtId="0" fontId="97" fillId="0" borderId="0" xfId="952" applyFont="1" applyFill="1"/>
    <xf numFmtId="43" fontId="90" fillId="0" borderId="0" xfId="954" applyNumberFormat="1" applyFont="1" applyFill="1" applyBorder="1"/>
    <xf numFmtId="43" fontId="92" fillId="0" borderId="0" xfId="954" applyNumberFormat="1" applyFont="1" applyFill="1"/>
    <xf numFmtId="167" fontId="45" fillId="0" borderId="0" xfId="11" applyNumberFormat="1" applyFont="1" applyFill="1" applyAlignment="1">
      <alignment vertical="center"/>
    </xf>
    <xf numFmtId="167" fontId="45" fillId="0" borderId="0" xfId="11" applyNumberFormat="1" applyFont="1" applyFill="1" applyBorder="1" applyAlignment="1" applyProtection="1">
      <alignment vertical="center"/>
      <protection locked="0"/>
    </xf>
    <xf numFmtId="167" fontId="45" fillId="0" borderId="0" xfId="9" applyNumberFormat="1" applyFont="1" applyFill="1" applyBorder="1" applyAlignment="1" applyProtection="1">
      <alignment vertical="center"/>
      <protection locked="0"/>
    </xf>
    <xf numFmtId="167" fontId="45" fillId="0" borderId="0" xfId="11" applyNumberFormat="1" applyFont="1" applyAlignment="1">
      <alignment vertical="center"/>
    </xf>
    <xf numFmtId="167" fontId="45" fillId="0" borderId="0" xfId="950" applyNumberFormat="1" applyFont="1" applyFill="1" applyBorder="1" applyAlignment="1" applyProtection="1">
      <alignment vertical="center"/>
      <protection locked="0"/>
    </xf>
    <xf numFmtId="167" fontId="45" fillId="0" borderId="0" xfId="950" applyNumberFormat="1" applyFont="1" applyAlignment="1">
      <alignment vertical="center"/>
    </xf>
    <xf numFmtId="167" fontId="45" fillId="0" borderId="0" xfId="950" applyNumberFormat="1" applyFont="1" applyFill="1" applyAlignment="1">
      <alignment vertical="center"/>
    </xf>
    <xf numFmtId="167" fontId="45" fillId="0" borderId="5" xfId="11" applyNumberFormat="1" applyFont="1" applyFill="1" applyBorder="1" applyAlignment="1">
      <alignment vertical="center"/>
    </xf>
    <xf numFmtId="167" fontId="45" fillId="0" borderId="0" xfId="11" applyNumberFormat="1" applyFont="1" applyFill="1" applyBorder="1" applyAlignment="1">
      <alignment vertical="center"/>
    </xf>
    <xf numFmtId="167" fontId="45" fillId="0" borderId="0" xfId="11" applyNumberFormat="1" applyFont="1" applyFill="1" applyBorder="1" applyAlignment="1">
      <alignment horizontal="center" vertical="center"/>
    </xf>
    <xf numFmtId="167" fontId="45" fillId="0" borderId="3" xfId="11" applyNumberFormat="1" applyFont="1" applyFill="1" applyBorder="1" applyAlignment="1" applyProtection="1">
      <alignment vertical="center"/>
      <protection locked="0"/>
    </xf>
    <xf numFmtId="167" fontId="45" fillId="0" borderId="7" xfId="11" applyNumberFormat="1" applyFont="1" applyFill="1" applyBorder="1" applyAlignment="1" applyProtection="1">
      <alignment vertical="center"/>
      <protection locked="0"/>
    </xf>
    <xf numFmtId="167" fontId="45" fillId="6" borderId="6" xfId="11" applyNumberFormat="1" applyFont="1" applyFill="1" applyBorder="1" applyAlignment="1" applyProtection="1">
      <alignment vertical="center"/>
      <protection locked="0"/>
    </xf>
    <xf numFmtId="167" fontId="45" fillId="6" borderId="0" xfId="11" applyNumberFormat="1" applyFont="1" applyFill="1" applyBorder="1" applyAlignment="1" applyProtection="1">
      <alignment vertical="center"/>
      <protection locked="0"/>
    </xf>
    <xf numFmtId="167" fontId="45" fillId="6" borderId="0" xfId="11" applyNumberFormat="1" applyFont="1" applyFill="1" applyBorder="1" applyAlignment="1">
      <alignment horizontal="center" vertical="center"/>
    </xf>
    <xf numFmtId="167" fontId="45" fillId="6" borderId="6" xfId="11" applyNumberFormat="1" applyFont="1" applyFill="1" applyBorder="1" applyAlignment="1">
      <alignment vertical="center"/>
    </xf>
    <xf numFmtId="167" fontId="45" fillId="0" borderId="0" xfId="11" applyNumberFormat="1" applyFont="1" applyFill="1" applyBorder="1" applyProtection="1">
      <protection locked="0"/>
    </xf>
    <xf numFmtId="167" fontId="45" fillId="0" borderId="0" xfId="11" applyNumberFormat="1" applyFont="1" applyFill="1"/>
    <xf numFmtId="167" fontId="45" fillId="0" borderId="0" xfId="950" applyNumberFormat="1" applyFont="1" applyFill="1"/>
    <xf numFmtId="167" fontId="45" fillId="6" borderId="0" xfId="950" applyNumberFormat="1" applyFont="1" applyFill="1" applyBorder="1" applyAlignment="1">
      <alignment horizontal="center"/>
    </xf>
    <xf numFmtId="167" fontId="45" fillId="6" borderId="0" xfId="950" applyNumberFormat="1" applyFont="1" applyFill="1"/>
    <xf numFmtId="167" fontId="45" fillId="0" borderId="0" xfId="950" applyNumberFormat="1" applyFont="1" applyFill="1" applyBorder="1" applyAlignment="1">
      <alignment horizontal="center"/>
    </xf>
    <xf numFmtId="167" fontId="45" fillId="0" borderId="6" xfId="11" applyNumberFormat="1" applyFont="1" applyFill="1" applyBorder="1"/>
    <xf numFmtId="167" fontId="45" fillId="0" borderId="0" xfId="950" applyNumberFormat="1" applyFont="1"/>
    <xf numFmtId="167" fontId="45" fillId="0" borderId="6" xfId="950" applyNumberFormat="1" applyFont="1" applyFill="1" applyBorder="1"/>
    <xf numFmtId="167" fontId="88" fillId="18" borderId="29" xfId="951" applyNumberFormat="1"/>
    <xf numFmtId="167" fontId="45" fillId="0" borderId="15" xfId="950" applyNumberFormat="1" applyFont="1" applyBorder="1"/>
    <xf numFmtId="167" fontId="45" fillId="0" borderId="5" xfId="11" applyNumberFormat="1" applyFont="1" applyFill="1" applyBorder="1"/>
    <xf numFmtId="167" fontId="45" fillId="0" borderId="0" xfId="11" applyNumberFormat="1" applyFont="1"/>
    <xf numFmtId="167" fontId="45" fillId="6" borderId="0" xfId="11" applyNumberFormat="1" applyFont="1" applyFill="1" applyBorder="1" applyAlignment="1">
      <alignment horizontal="center"/>
    </xf>
    <xf numFmtId="167" fontId="45" fillId="6" borderId="0" xfId="11" applyNumberFormat="1" applyFont="1" applyFill="1"/>
    <xf numFmtId="167" fontId="45" fillId="0" borderId="0" xfId="11" applyNumberFormat="1" applyFont="1" applyFill="1" applyBorder="1" applyAlignment="1">
      <alignment horizontal="center"/>
    </xf>
    <xf numFmtId="167" fontId="45" fillId="0" borderId="5" xfId="11" applyNumberFormat="1" applyFont="1" applyFill="1" applyBorder="1" applyProtection="1">
      <protection locked="0"/>
    </xf>
    <xf numFmtId="167" fontId="45" fillId="0" borderId="5" xfId="11" applyNumberFormat="1" applyFont="1" applyBorder="1"/>
    <xf numFmtId="167" fontId="18" fillId="0" borderId="0" xfId="11" applyNumberFormat="1" applyFont="1" applyFill="1" applyBorder="1" applyProtection="1">
      <protection locked="0"/>
    </xf>
    <xf numFmtId="167" fontId="18" fillId="0" borderId="16" xfId="11" applyNumberFormat="1" applyFont="1" applyFill="1" applyBorder="1"/>
    <xf numFmtId="167" fontId="18" fillId="0" borderId="11" xfId="11" applyNumberFormat="1" applyFont="1" applyFill="1" applyBorder="1" applyProtection="1">
      <protection locked="0"/>
    </xf>
    <xf numFmtId="167" fontId="18" fillId="0" borderId="11" xfId="950" applyNumberFormat="1" applyFont="1" applyFill="1" applyBorder="1" applyProtection="1">
      <protection locked="0"/>
    </xf>
    <xf numFmtId="167" fontId="18" fillId="0" borderId="24" xfId="11" applyNumberFormat="1" applyFont="1" applyFill="1" applyBorder="1"/>
    <xf numFmtId="168" fontId="20" fillId="0" borderId="0" xfId="950" applyNumberFormat="1" applyFont="1" applyFill="1" applyBorder="1" applyProtection="1">
      <protection locked="0"/>
    </xf>
    <xf numFmtId="168" fontId="18" fillId="0" borderId="0" xfId="8" applyNumberFormat="1"/>
    <xf numFmtId="168" fontId="32" fillId="0" borderId="0" xfId="950" applyNumberFormat="1" applyFont="1" applyFill="1" applyBorder="1" applyProtection="1">
      <protection locked="0"/>
    </xf>
    <xf numFmtId="168" fontId="18" fillId="0" borderId="0" xfId="8" applyNumberFormat="1" applyFill="1"/>
    <xf numFmtId="168" fontId="20" fillId="0" borderId="0" xfId="9" applyNumberFormat="1" applyFont="1" applyFill="1" applyBorder="1"/>
    <xf numFmtId="168" fontId="20" fillId="0" borderId="0" xfId="8" applyNumberFormat="1" applyFont="1" applyFill="1"/>
    <xf numFmtId="168" fontId="0" fillId="0" borderId="0" xfId="950" applyNumberFormat="1" applyFont="1" applyFill="1"/>
    <xf numFmtId="168" fontId="20" fillId="0" borderId="0" xfId="8" applyNumberFormat="1" applyFont="1" applyFill="1" applyBorder="1" applyProtection="1">
      <protection locked="0"/>
    </xf>
    <xf numFmtId="168" fontId="33" fillId="0" borderId="0" xfId="950" applyNumberFormat="1" applyFont="1" applyFill="1"/>
    <xf numFmtId="168" fontId="20" fillId="0" borderId="0" xfId="10" applyNumberFormat="1" applyFont="1" applyFill="1" applyBorder="1"/>
    <xf numFmtId="168" fontId="18" fillId="0" borderId="0" xfId="950" applyNumberFormat="1" applyFont="1" applyFill="1"/>
    <xf numFmtId="168" fontId="33" fillId="0" borderId="0" xfId="10" applyNumberFormat="1" applyFont="1" applyFill="1"/>
    <xf numFmtId="168" fontId="20" fillId="0" borderId="0" xfId="8" applyNumberFormat="1" applyFont="1"/>
    <xf numFmtId="168" fontId="20" fillId="0" borderId="0" xfId="8" applyNumberFormat="1" applyFont="1" applyAlignment="1">
      <alignment horizontal="left"/>
    </xf>
    <xf numFmtId="168" fontId="18" fillId="0" borderId="0" xfId="8" applyNumberFormat="1" applyFont="1"/>
    <xf numFmtId="168" fontId="20" fillId="0" borderId="0" xfId="950" applyNumberFormat="1" applyFont="1" applyFill="1" applyBorder="1"/>
    <xf numFmtId="168" fontId="32" fillId="0" borderId="0" xfId="950" applyNumberFormat="1" applyFont="1" applyFill="1" applyBorder="1"/>
    <xf numFmtId="168" fontId="20" fillId="0" borderId="0" xfId="9" applyNumberFormat="1" applyFont="1" applyBorder="1"/>
    <xf numFmtId="168" fontId="20" fillId="0" borderId="0" xfId="8" applyNumberFormat="1" applyFont="1" applyFill="1" applyBorder="1"/>
    <xf numFmtId="168" fontId="21" fillId="0" borderId="0" xfId="8" applyNumberFormat="1" applyFont="1" applyFill="1" applyBorder="1"/>
    <xf numFmtId="168" fontId="20" fillId="0" borderId="0" xfId="8" applyNumberFormat="1" applyFont="1" applyFill="1" applyAlignment="1">
      <alignment horizontal="left"/>
    </xf>
    <xf numFmtId="168" fontId="18" fillId="0" borderId="0" xfId="8" applyNumberFormat="1" applyFont="1" applyFill="1" applyBorder="1"/>
    <xf numFmtId="168" fontId="18" fillId="0" borderId="0" xfId="8" applyNumberFormat="1" applyFont="1" applyFill="1"/>
    <xf numFmtId="168" fontId="21" fillId="0" borderId="0" xfId="8" applyNumberFormat="1" applyFont="1"/>
    <xf numFmtId="168" fontId="21" fillId="0" borderId="0" xfId="8" applyNumberFormat="1" applyFont="1" applyAlignment="1">
      <alignment vertical="center"/>
    </xf>
    <xf numFmtId="168" fontId="37" fillId="0" borderId="0" xfId="9" applyNumberFormat="1" applyFont="1" applyFill="1" applyBorder="1"/>
    <xf numFmtId="168" fontId="20" fillId="0" borderId="0" xfId="8" applyNumberFormat="1" applyFont="1" applyBorder="1"/>
    <xf numFmtId="168" fontId="38" fillId="0" borderId="0" xfId="8" applyNumberFormat="1" applyFont="1" applyBorder="1"/>
    <xf numFmtId="168" fontId="39" fillId="0" borderId="0" xfId="8" applyNumberFormat="1" applyFont="1" applyBorder="1"/>
    <xf numFmtId="168" fontId="32" fillId="0" borderId="0" xfId="10" applyNumberFormat="1" applyFont="1" applyFill="1" applyBorder="1"/>
    <xf numFmtId="168" fontId="29" fillId="0" borderId="0" xfId="8" applyNumberFormat="1" applyFont="1" applyFill="1" applyAlignment="1">
      <alignment horizontal="center"/>
    </xf>
    <xf numFmtId="168" fontId="18" fillId="0" borderId="0" xfId="8" applyNumberFormat="1" applyFont="1" applyBorder="1"/>
    <xf numFmtId="168" fontId="18" fillId="0" borderId="0" xfId="8" applyNumberFormat="1" applyFont="1" applyFill="1" applyBorder="1" applyAlignment="1">
      <alignment horizontal="center"/>
    </xf>
    <xf numFmtId="168" fontId="18" fillId="0" borderId="0" xfId="8" applyNumberFormat="1" applyFont="1" applyBorder="1" applyAlignment="1">
      <alignment horizontal="center"/>
    </xf>
    <xf numFmtId="168" fontId="18" fillId="0" borderId="0" xfId="950" applyNumberFormat="1" applyFont="1" applyFill="1" applyBorder="1"/>
    <xf numFmtId="168" fontId="18" fillId="0" borderId="0" xfId="950" applyNumberFormat="1" applyFont="1" applyFill="1" applyBorder="1" applyAlignment="1">
      <alignment horizontal="center"/>
    </xf>
    <xf numFmtId="168" fontId="33" fillId="0" borderId="0" xfId="950" applyNumberFormat="1" applyFont="1" applyFill="1" applyBorder="1"/>
    <xf numFmtId="168" fontId="33" fillId="0" borderId="0" xfId="950" applyNumberFormat="1" applyFont="1" applyFill="1" applyBorder="1" applyAlignment="1">
      <alignment horizontal="center"/>
    </xf>
    <xf numFmtId="168" fontId="35" fillId="0" borderId="0" xfId="950" applyNumberFormat="1" applyFont="1" applyFill="1" applyBorder="1"/>
    <xf numFmtId="168" fontId="18" fillId="0" borderId="0" xfId="950" applyNumberFormat="1" applyFont="1" applyFill="1" applyAlignment="1">
      <alignment horizontal="center"/>
    </xf>
    <xf numFmtId="168" fontId="18" fillId="0" borderId="0" xfId="950" applyNumberFormat="1" applyFont="1" applyBorder="1" applyAlignment="1">
      <alignment horizontal="center"/>
    </xf>
    <xf numFmtId="168" fontId="0" fillId="0" borderId="0" xfId="950" applyNumberFormat="1" applyFont="1"/>
    <xf numFmtId="168" fontId="18" fillId="0" borderId="0" xfId="950" applyNumberFormat="1" applyFont="1" applyFill="1" applyBorder="1" applyProtection="1">
      <protection locked="0"/>
    </xf>
    <xf numFmtId="168" fontId="18" fillId="0" borderId="0" xfId="950" applyNumberFormat="1" applyFont="1" applyFill="1" applyBorder="1" applyAlignment="1" applyProtection="1">
      <alignment horizontal="center"/>
      <protection locked="0"/>
    </xf>
    <xf numFmtId="168" fontId="18" fillId="0" borderId="0" xfId="950" applyNumberFormat="1" applyFont="1" applyAlignment="1">
      <alignment horizontal="center"/>
    </xf>
    <xf numFmtId="168" fontId="29" fillId="0" borderId="0" xfId="950" applyNumberFormat="1" applyFont="1" applyFill="1" applyBorder="1"/>
    <xf numFmtId="168" fontId="33" fillId="0" borderId="0" xfId="950" applyNumberFormat="1" applyFont="1" applyFill="1" applyBorder="1" applyProtection="1">
      <protection locked="0"/>
    </xf>
    <xf numFmtId="168" fontId="0" fillId="0" borderId="0" xfId="0" applyNumberFormat="1"/>
    <xf numFmtId="168" fontId="33" fillId="0" borderId="0" xfId="0" applyNumberFormat="1" applyFont="1"/>
    <xf numFmtId="168" fontId="45" fillId="0" borderId="0" xfId="950" applyNumberFormat="1" applyFont="1" applyFill="1" applyBorder="1" applyProtection="1">
      <protection locked="0"/>
    </xf>
    <xf numFmtId="168" fontId="45" fillId="0" borderId="0" xfId="950" applyNumberFormat="1" applyFont="1"/>
    <xf numFmtId="168" fontId="45" fillId="0" borderId="5" xfId="950" applyNumberFormat="1" applyFont="1" applyFill="1" applyBorder="1"/>
    <xf numFmtId="168" fontId="45" fillId="0" borderId="0" xfId="950" applyNumberFormat="1" applyFont="1" applyFill="1" applyBorder="1"/>
    <xf numFmtId="168" fontId="45" fillId="6" borderId="0" xfId="950" applyNumberFormat="1" applyFont="1" applyFill="1" applyBorder="1" applyAlignment="1">
      <alignment horizontal="center"/>
    </xf>
    <xf numFmtId="168" fontId="45" fillId="6" borderId="0" xfId="950" applyNumberFormat="1" applyFont="1" applyFill="1"/>
    <xf numFmtId="168" fontId="100" fillId="0" borderId="0" xfId="950" applyNumberFormat="1" applyFont="1" applyFill="1" applyBorder="1" applyProtection="1">
      <protection locked="0"/>
    </xf>
    <xf numFmtId="168" fontId="45" fillId="0" borderId="0" xfId="950" applyNumberFormat="1" applyFont="1" applyFill="1" applyBorder="1" applyAlignment="1">
      <alignment horizontal="center"/>
    </xf>
    <xf numFmtId="168" fontId="45" fillId="6" borderId="0" xfId="950" applyNumberFormat="1" applyFont="1" applyFill="1" applyBorder="1" applyProtection="1">
      <protection locked="0"/>
    </xf>
    <xf numFmtId="168" fontId="45" fillId="0" borderId="5" xfId="950" applyNumberFormat="1" applyFont="1" applyFill="1" applyBorder="1" applyProtection="1">
      <protection locked="0"/>
    </xf>
    <xf numFmtId="168" fontId="45" fillId="14" borderId="0" xfId="950" applyNumberFormat="1" applyFont="1" applyFill="1"/>
    <xf numFmtId="168" fontId="45" fillId="0" borderId="0" xfId="950" applyNumberFormat="1" applyFont="1" applyFill="1" applyBorder="1" applyAlignment="1" applyProtection="1">
      <protection locked="0"/>
    </xf>
    <xf numFmtId="168" fontId="45" fillId="7" borderId="0" xfId="950" applyNumberFormat="1" applyFont="1" applyFill="1" applyBorder="1" applyProtection="1">
      <protection locked="0"/>
    </xf>
    <xf numFmtId="168" fontId="18" fillId="0" borderId="4" xfId="950" applyNumberFormat="1" applyFont="1" applyFill="1" applyBorder="1"/>
    <xf numFmtId="168" fontId="18" fillId="6" borderId="0" xfId="950" applyNumberFormat="1" applyFont="1" applyFill="1" applyBorder="1" applyAlignment="1">
      <alignment horizontal="center"/>
    </xf>
    <xf numFmtId="168" fontId="18" fillId="0" borderId="4" xfId="950" applyNumberFormat="1" applyFont="1" applyFill="1" applyBorder="1" applyProtection="1">
      <protection locked="0"/>
    </xf>
    <xf numFmtId="168" fontId="45" fillId="0" borderId="4" xfId="950" applyNumberFormat="1" applyFont="1" applyFill="1" applyBorder="1"/>
    <xf numFmtId="168" fontId="18" fillId="0" borderId="3" xfId="950" applyNumberFormat="1" applyFont="1" applyFill="1" applyBorder="1" applyProtection="1">
      <protection locked="0"/>
    </xf>
    <xf numFmtId="168" fontId="18" fillId="0" borderId="0" xfId="950" applyNumberFormat="1" applyFont="1"/>
    <xf numFmtId="168" fontId="18" fillId="0" borderId="0" xfId="950" applyNumberFormat="1" applyFont="1" applyFill="1" applyBorder="1" applyAlignment="1">
      <alignment horizontal="center" vertical="center"/>
    </xf>
    <xf numFmtId="168" fontId="18" fillId="0" borderId="0" xfId="950" applyNumberFormat="1" applyFont="1" applyAlignment="1">
      <alignment vertical="center"/>
    </xf>
    <xf numFmtId="167" fontId="34" fillId="0" borderId="0" xfId="11" applyNumberFormat="1" applyFont="1" applyFill="1"/>
    <xf numFmtId="43" fontId="18" fillId="0" borderId="23" xfId="10" applyFont="1" applyFill="1" applyBorder="1" applyAlignment="1">
      <alignment horizontal="center" vertical="center" wrapText="1"/>
    </xf>
    <xf numFmtId="44" fontId="18" fillId="0" borderId="11" xfId="11" applyFont="1" applyBorder="1" applyAlignment="1">
      <alignment horizontal="center"/>
    </xf>
    <xf numFmtId="168" fontId="18" fillId="0" borderId="11" xfId="950" applyNumberFormat="1" applyFont="1" applyFill="1" applyBorder="1" applyProtection="1">
      <protection locked="0"/>
    </xf>
    <xf numFmtId="168" fontId="18" fillId="0" borderId="24" xfId="950" applyNumberFormat="1" applyFont="1" applyFill="1" applyBorder="1"/>
    <xf numFmtId="168" fontId="18" fillId="0" borderId="11" xfId="950" applyNumberFormat="1" applyFont="1" applyFill="1" applyBorder="1"/>
    <xf numFmtId="168" fontId="18" fillId="6" borderId="11" xfId="950" applyNumberFormat="1" applyFont="1" applyFill="1" applyBorder="1" applyAlignment="1">
      <alignment horizontal="center"/>
    </xf>
    <xf numFmtId="167" fontId="20" fillId="0" borderId="0" xfId="11" applyNumberFormat="1" applyFont="1" applyFill="1" applyBorder="1" applyProtection="1">
      <protection locked="0"/>
    </xf>
    <xf numFmtId="0" fontId="88" fillId="18" borderId="29" xfId="951"/>
    <xf numFmtId="43" fontId="88" fillId="18" borderId="29" xfId="951" applyNumberFormat="1"/>
    <xf numFmtId="41" fontId="45" fillId="0" borderId="0" xfId="950" applyNumberFormat="1" applyFont="1" applyFill="1" applyBorder="1" applyAlignment="1" applyProtection="1">
      <alignment vertical="center"/>
      <protection locked="0"/>
    </xf>
    <xf numFmtId="41" fontId="45" fillId="0" borderId="0" xfId="11" applyNumberFormat="1" applyFont="1" applyFill="1" applyBorder="1" applyAlignment="1" applyProtection="1">
      <alignment vertical="center"/>
      <protection locked="0"/>
    </xf>
    <xf numFmtId="41" fontId="45" fillId="0" borderId="5" xfId="950" applyNumberFormat="1" applyFont="1" applyFill="1" applyBorder="1" applyAlignment="1">
      <alignment vertical="center"/>
    </xf>
    <xf numFmtId="41" fontId="45" fillId="0" borderId="0" xfId="11" applyNumberFormat="1" applyFont="1" applyFill="1" applyBorder="1" applyAlignment="1">
      <alignment vertical="center"/>
    </xf>
    <xf numFmtId="41" fontId="45" fillId="0" borderId="0" xfId="950" applyNumberFormat="1" applyFont="1" applyFill="1" applyBorder="1" applyAlignment="1">
      <alignment vertical="center"/>
    </xf>
    <xf numFmtId="41" fontId="45" fillId="0" borderId="0" xfId="11" applyNumberFormat="1" applyFont="1" applyFill="1" applyBorder="1" applyAlignment="1">
      <alignment horizontal="center" vertical="center"/>
    </xf>
    <xf numFmtId="41" fontId="45" fillId="0" borderId="0" xfId="950" applyNumberFormat="1" applyFont="1" applyFill="1" applyBorder="1" applyAlignment="1">
      <alignment horizontal="center" vertical="center"/>
    </xf>
    <xf numFmtId="41" fontId="45" fillId="0" borderId="3" xfId="950" applyNumberFormat="1" applyFont="1" applyFill="1" applyBorder="1" applyAlignment="1" applyProtection="1">
      <alignment vertical="center"/>
      <protection locked="0"/>
    </xf>
    <xf numFmtId="41" fontId="45" fillId="0" borderId="7" xfId="950" applyNumberFormat="1" applyFont="1" applyFill="1" applyBorder="1" applyAlignment="1" applyProtection="1">
      <alignment vertical="center"/>
      <protection locked="0"/>
    </xf>
    <xf numFmtId="41" fontId="45" fillId="6" borderId="6" xfId="950" applyNumberFormat="1" applyFont="1" applyFill="1" applyBorder="1" applyAlignment="1" applyProtection="1">
      <alignment vertical="center"/>
      <protection locked="0"/>
    </xf>
    <xf numFmtId="41" fontId="45" fillId="6" borderId="0" xfId="11" applyNumberFormat="1" applyFont="1" applyFill="1" applyBorder="1" applyAlignment="1" applyProtection="1">
      <alignment vertical="center"/>
      <protection locked="0"/>
    </xf>
    <xf numFmtId="41" fontId="45" fillId="6" borderId="0" xfId="11" applyNumberFormat="1" applyFont="1" applyFill="1" applyBorder="1" applyAlignment="1">
      <alignment horizontal="center" vertical="center"/>
    </xf>
    <xf numFmtId="41" fontId="45" fillId="6" borderId="0" xfId="950" applyNumberFormat="1" applyFont="1" applyFill="1" applyBorder="1" applyAlignment="1">
      <alignment horizontal="center" vertical="center"/>
    </xf>
    <xf numFmtId="41" fontId="45" fillId="0" borderId="0" xfId="950" applyNumberFormat="1" applyFont="1" applyFill="1" applyBorder="1" applyProtection="1">
      <protection locked="0"/>
    </xf>
    <xf numFmtId="41" fontId="45" fillId="0" borderId="0" xfId="950" applyNumberFormat="1" applyFont="1" applyFill="1"/>
    <xf numFmtId="41" fontId="45" fillId="0" borderId="5" xfId="950" applyNumberFormat="1" applyFont="1" applyFill="1" applyBorder="1"/>
    <xf numFmtId="41" fontId="45" fillId="0" borderId="0" xfId="950" applyNumberFormat="1" applyFont="1" applyFill="1" applyBorder="1"/>
    <xf numFmtId="41" fontId="45" fillId="6" borderId="0" xfId="950" applyNumberFormat="1" applyFont="1" applyFill="1" applyBorder="1" applyAlignment="1">
      <alignment horizontal="center"/>
    </xf>
    <xf numFmtId="41" fontId="45" fillId="6" borderId="0" xfId="950" applyNumberFormat="1" applyFont="1" applyFill="1"/>
    <xf numFmtId="41" fontId="45" fillId="0" borderId="0" xfId="950" quotePrefix="1" applyNumberFormat="1" applyFont="1" applyFill="1" applyBorder="1" applyProtection="1">
      <protection locked="0"/>
    </xf>
    <xf numFmtId="41" fontId="45" fillId="1" borderId="0" xfId="950" applyNumberFormat="1" applyFont="1" applyFill="1" applyAlignment="1" applyProtection="1">
      <alignment vertical="center"/>
      <protection locked="0"/>
    </xf>
    <xf numFmtId="41" fontId="45" fillId="0" borderId="6" xfId="950" applyNumberFormat="1" applyFont="1" applyFill="1" applyBorder="1" applyProtection="1">
      <protection locked="0"/>
    </xf>
    <xf numFmtId="41" fontId="46" fillId="0" borderId="0" xfId="950" applyNumberFormat="1" applyFont="1" applyFill="1" applyBorder="1" applyProtection="1">
      <protection locked="0"/>
    </xf>
    <xf numFmtId="41" fontId="45" fillId="0" borderId="0" xfId="950" applyNumberFormat="1" applyFont="1" applyFill="1" applyBorder="1" applyAlignment="1">
      <alignment horizontal="center"/>
    </xf>
    <xf numFmtId="41" fontId="45" fillId="0" borderId="0" xfId="950" applyNumberFormat="1" applyFont="1" applyFill="1" applyAlignment="1">
      <alignment vertical="center"/>
    </xf>
    <xf numFmtId="168" fontId="20" fillId="0" borderId="0" xfId="11" applyNumberFormat="1" applyFont="1" applyFill="1" applyBorder="1"/>
    <xf numFmtId="41" fontId="45" fillId="0" borderId="0" xfId="950" applyNumberFormat="1" applyFont="1" applyAlignment="1">
      <alignment vertical="center"/>
    </xf>
    <xf numFmtId="41" fontId="45" fillId="6" borderId="0" xfId="950" applyNumberFormat="1" applyFont="1" applyFill="1" applyAlignment="1">
      <alignment vertical="center"/>
    </xf>
    <xf numFmtId="0" fontId="40" fillId="0" borderId="4" xfId="949" applyFill="1" applyBorder="1" applyAlignment="1" applyProtection="1">
      <alignment horizontal="left"/>
    </xf>
    <xf numFmtId="0" fontId="18" fillId="0" borderId="4" xfId="14" applyFont="1" applyFill="1" applyBorder="1" applyAlignment="1" applyProtection="1">
      <alignment horizontal="left"/>
    </xf>
    <xf numFmtId="0" fontId="101" fillId="0" borderId="3" xfId="14" applyFont="1" applyFill="1" applyBorder="1" applyAlignment="1" applyProtection="1">
      <alignment horizontal="left"/>
    </xf>
    <xf numFmtId="0" fontId="18" fillId="0" borderId="3" xfId="14" applyFont="1" applyFill="1" applyBorder="1" applyAlignment="1" applyProtection="1">
      <alignment horizontal="left"/>
    </xf>
    <xf numFmtId="0" fontId="18" fillId="0" borderId="0" xfId="14" applyFont="1" applyFill="1" applyAlignment="1" applyProtection="1">
      <alignment horizontal="center"/>
    </xf>
    <xf numFmtId="0" fontId="18" fillId="8" borderId="0" xfId="14" applyFont="1" applyFill="1" applyAlignment="1" applyProtection="1">
      <alignment horizontal="center"/>
    </xf>
    <xf numFmtId="0" fontId="40" fillId="0" borderId="3" xfId="949" applyFill="1" applyBorder="1" applyAlignment="1" applyProtection="1">
      <alignment horizontal="left"/>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66" fontId="45" fillId="0" borderId="0" xfId="1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0" fontId="93" fillId="19" borderId="0" xfId="952" applyFont="1" applyFill="1" applyAlignment="1">
      <alignment horizontal="center"/>
    </xf>
    <xf numFmtId="44" fontId="18" fillId="0" borderId="0" xfId="11" applyFont="1" applyAlignment="1">
      <alignment horizontal="center"/>
    </xf>
    <xf numFmtId="44" fontId="18" fillId="0" borderId="3" xfId="11" applyFont="1" applyBorder="1" applyAlignment="1">
      <alignment horizontal="center"/>
    </xf>
    <xf numFmtId="44" fontId="18" fillId="0" borderId="0" xfId="11" applyFont="1" applyFill="1" applyAlignment="1" applyProtection="1">
      <alignment horizontal="center"/>
      <protection locked="0"/>
    </xf>
    <xf numFmtId="44" fontId="18" fillId="0" borderId="0" xfId="11" applyFont="1" applyFill="1" applyAlignment="1">
      <alignment horizontal="center"/>
    </xf>
    <xf numFmtId="15" fontId="18" fillId="0" borderId="0" xfId="11" applyNumberFormat="1" applyFont="1" applyFill="1" applyAlignment="1">
      <alignment horizontal="center"/>
    </xf>
    <xf numFmtId="3" fontId="18" fillId="0" borderId="0" xfId="14" applyNumberFormat="1" applyFont="1" applyFill="1" applyAlignment="1" applyProtection="1">
      <alignment horizontal="center"/>
      <protection locked="0"/>
    </xf>
    <xf numFmtId="3" fontId="18" fillId="0" borderId="0" xfId="14" applyNumberFormat="1" applyFont="1" applyFill="1" applyAlignment="1">
      <alignment horizontal="center"/>
    </xf>
    <xf numFmtId="49" fontId="18" fillId="0" borderId="0" xfId="14" applyNumberFormat="1" applyFont="1" applyFill="1" applyAlignment="1">
      <alignment horizontal="center"/>
    </xf>
    <xf numFmtId="0" fontId="81" fillId="8" borderId="25" xfId="0" applyFont="1" applyFill="1" applyBorder="1" applyAlignment="1">
      <alignment horizontal="left" vertical="top" wrapText="1"/>
    </xf>
    <xf numFmtId="0" fontId="81" fillId="8" borderId="26" xfId="0" applyFont="1" applyFill="1" applyBorder="1" applyAlignment="1">
      <alignment horizontal="left" vertical="top" wrapText="1"/>
    </xf>
    <xf numFmtId="0" fontId="81" fillId="8" borderId="27" xfId="0" applyFont="1" applyFill="1" applyBorder="1" applyAlignment="1">
      <alignment horizontal="left" vertical="top" wrapText="1"/>
    </xf>
    <xf numFmtId="0" fontId="81" fillId="8" borderId="28" xfId="0" applyFont="1" applyFill="1" applyBorder="1" applyAlignment="1">
      <alignment horizontal="left" vertical="top" wrapText="1"/>
    </xf>
    <xf numFmtId="44" fontId="18" fillId="0" borderId="8" xfId="11" applyFont="1" applyFill="1" applyBorder="1" applyAlignment="1" applyProtection="1">
      <alignment horizontal="center" vertical="center"/>
      <protection locked="0"/>
    </xf>
    <xf numFmtId="44" fontId="18" fillId="0" borderId="9" xfId="11" applyFont="1" applyFill="1" applyBorder="1" applyAlignment="1" applyProtection="1">
      <alignment horizontal="center" vertical="center"/>
      <protection locked="0"/>
    </xf>
    <xf numFmtId="44" fontId="18" fillId="0" borderId="10" xfId="11" applyFont="1" applyFill="1" applyBorder="1" applyAlignment="1">
      <alignment horizontal="center" vertical="center"/>
    </xf>
    <xf numFmtId="44" fontId="18" fillId="0" borderId="11" xfId="11" applyFont="1" applyFill="1" applyBorder="1" applyAlignment="1">
      <alignment horizontal="center" vertical="center"/>
    </xf>
    <xf numFmtId="166" fontId="18" fillId="0" borderId="10" xfId="11" applyNumberFormat="1" applyFont="1" applyFill="1" applyBorder="1" applyAlignment="1">
      <alignment horizontal="center"/>
    </xf>
    <xf numFmtId="166" fontId="18" fillId="0" borderId="11" xfId="11" applyNumberFormat="1" applyFont="1" applyFill="1" applyBorder="1" applyAlignment="1">
      <alignment horizontal="center"/>
    </xf>
    <xf numFmtId="0" fontId="21" fillId="0" borderId="0" xfId="8" applyFont="1" applyAlignment="1" applyProtection="1">
      <alignment horizontal="center"/>
      <protection locked="0"/>
    </xf>
    <xf numFmtId="0" fontId="21" fillId="0" borderId="0" xfId="8" applyFont="1" applyAlignment="1">
      <alignment horizontal="center"/>
    </xf>
    <xf numFmtId="4" fontId="21" fillId="0" borderId="0" xfId="8" applyNumberFormat="1" applyFont="1" applyAlignment="1">
      <alignment horizontal="center"/>
    </xf>
  </cellXfs>
  <cellStyles count="956">
    <cellStyle name="Check Cell" xfId="951" builtinId="23"/>
    <cellStyle name="Comma" xfId="950" builtinId="3"/>
    <cellStyle name="Comma 2" xfId="1" xr:uid="{00000000-0005-0000-0000-000001000000}"/>
    <cellStyle name="Comma 2 2" xfId="188" xr:uid="{00000000-0005-0000-0000-000002000000}"/>
    <cellStyle name="Comma 2 2 2" xfId="224" xr:uid="{00000000-0005-0000-0000-000003000000}"/>
    <cellStyle name="Comma 2 2 2 2" xfId="533" xr:uid="{00000000-0005-0000-0000-000004000000}"/>
    <cellStyle name="Comma 2 2 2 3" xfId="840" xr:uid="{00000000-0005-0000-0000-000005000000}"/>
    <cellStyle name="Comma 2 2 3" xfId="258" xr:uid="{00000000-0005-0000-0000-000006000000}"/>
    <cellStyle name="Comma 2 2 3 2" xfId="567" xr:uid="{00000000-0005-0000-0000-000007000000}"/>
    <cellStyle name="Comma 2 2 3 3" xfId="874" xr:uid="{00000000-0005-0000-0000-000008000000}"/>
    <cellStyle name="Comma 2 2 4" xfId="297" xr:uid="{00000000-0005-0000-0000-000009000000}"/>
    <cellStyle name="Comma 2 2 4 2" xfId="604" xr:uid="{00000000-0005-0000-0000-00000A000000}"/>
    <cellStyle name="Comma 2 2 4 3" xfId="911" xr:uid="{00000000-0005-0000-0000-00000B000000}"/>
    <cellStyle name="Comma 2 2 5" xfId="334" xr:uid="{00000000-0005-0000-0000-00000C000000}"/>
    <cellStyle name="Comma 2 2 5 2" xfId="641" xr:uid="{00000000-0005-0000-0000-00000D000000}"/>
    <cellStyle name="Comma 2 2 5 3" xfId="948" xr:uid="{00000000-0005-0000-0000-00000E000000}"/>
    <cellStyle name="Comma 2 2 6" xfId="497" xr:uid="{00000000-0005-0000-0000-00000F000000}"/>
    <cellStyle name="Comma 2 2 7" xfId="804" xr:uid="{00000000-0005-0000-0000-000010000000}"/>
    <cellStyle name="Comma 2 3" xfId="261" xr:uid="{00000000-0005-0000-0000-000011000000}"/>
    <cellStyle name="Comma 2 4" xfId="954" xr:uid="{4DE8C3C1-C238-4542-AFA9-E622555510A0}"/>
    <cellStyle name="Comma 3" xfId="10" xr:uid="{00000000-0005-0000-0000-000012000000}"/>
    <cellStyle name="Comma 4" xfId="16" xr:uid="{00000000-0005-0000-0000-000013000000}"/>
    <cellStyle name="Comma 4 10" xfId="124" xr:uid="{00000000-0005-0000-0000-000014000000}"/>
    <cellStyle name="Comma 4 10 2" xfId="433" xr:uid="{00000000-0005-0000-0000-000015000000}"/>
    <cellStyle name="Comma 4 10 3" xfId="740" xr:uid="{00000000-0005-0000-0000-000016000000}"/>
    <cellStyle name="Comma 4 11" xfId="156" xr:uid="{00000000-0005-0000-0000-000017000000}"/>
    <cellStyle name="Comma 4 11 2" xfId="465" xr:uid="{00000000-0005-0000-0000-000018000000}"/>
    <cellStyle name="Comma 4 11 3" xfId="772" xr:uid="{00000000-0005-0000-0000-000019000000}"/>
    <cellStyle name="Comma 4 12" xfId="190" xr:uid="{00000000-0005-0000-0000-00001A000000}"/>
    <cellStyle name="Comma 4 12 2" xfId="499" xr:uid="{00000000-0005-0000-0000-00001B000000}"/>
    <cellStyle name="Comma 4 12 3" xfId="806" xr:uid="{00000000-0005-0000-0000-00001C000000}"/>
    <cellStyle name="Comma 4 13" xfId="226" xr:uid="{00000000-0005-0000-0000-00001D000000}"/>
    <cellStyle name="Comma 4 13 2" xfId="535" xr:uid="{00000000-0005-0000-0000-00001E000000}"/>
    <cellStyle name="Comma 4 13 3" xfId="842" xr:uid="{00000000-0005-0000-0000-00001F000000}"/>
    <cellStyle name="Comma 4 14" xfId="264" xr:uid="{00000000-0005-0000-0000-000020000000}"/>
    <cellStyle name="Comma 4 14 2" xfId="571" xr:uid="{00000000-0005-0000-0000-000021000000}"/>
    <cellStyle name="Comma 4 14 3" xfId="878" xr:uid="{00000000-0005-0000-0000-000022000000}"/>
    <cellStyle name="Comma 4 15" xfId="300" xr:uid="{00000000-0005-0000-0000-000023000000}"/>
    <cellStyle name="Comma 4 15 2" xfId="607" xr:uid="{00000000-0005-0000-0000-000024000000}"/>
    <cellStyle name="Comma 4 15 3" xfId="914" xr:uid="{00000000-0005-0000-0000-000025000000}"/>
    <cellStyle name="Comma 4 16" xfId="336" xr:uid="{00000000-0005-0000-0000-000026000000}"/>
    <cellStyle name="Comma 4 17" xfId="643" xr:uid="{00000000-0005-0000-0000-000027000000}"/>
    <cellStyle name="Comma 4 2" xfId="19" xr:uid="{00000000-0005-0000-0000-000028000000}"/>
    <cellStyle name="Comma 4 2 10" xfId="228" xr:uid="{00000000-0005-0000-0000-000029000000}"/>
    <cellStyle name="Comma 4 2 10 2" xfId="537" xr:uid="{00000000-0005-0000-0000-00002A000000}"/>
    <cellStyle name="Comma 4 2 10 3" xfId="844" xr:uid="{00000000-0005-0000-0000-00002B000000}"/>
    <cellStyle name="Comma 4 2 11" xfId="266" xr:uid="{00000000-0005-0000-0000-00002C000000}"/>
    <cellStyle name="Comma 4 2 11 2" xfId="573" xr:uid="{00000000-0005-0000-0000-00002D000000}"/>
    <cellStyle name="Comma 4 2 11 3" xfId="880" xr:uid="{00000000-0005-0000-0000-00002E000000}"/>
    <cellStyle name="Comma 4 2 12" xfId="302" xr:uid="{00000000-0005-0000-0000-00002F000000}"/>
    <cellStyle name="Comma 4 2 12 2" xfId="609" xr:uid="{00000000-0005-0000-0000-000030000000}"/>
    <cellStyle name="Comma 4 2 12 3" xfId="916" xr:uid="{00000000-0005-0000-0000-000031000000}"/>
    <cellStyle name="Comma 4 2 13" xfId="338" xr:uid="{00000000-0005-0000-0000-000032000000}"/>
    <cellStyle name="Comma 4 2 14" xfId="645" xr:uid="{00000000-0005-0000-0000-000033000000}"/>
    <cellStyle name="Comma 4 2 2" xfId="26" xr:uid="{00000000-0005-0000-0000-000034000000}"/>
    <cellStyle name="Comma 4 2 2 10" xfId="308" xr:uid="{00000000-0005-0000-0000-000035000000}"/>
    <cellStyle name="Comma 4 2 2 10 2" xfId="615" xr:uid="{00000000-0005-0000-0000-000036000000}"/>
    <cellStyle name="Comma 4 2 2 10 3" xfId="922" xr:uid="{00000000-0005-0000-0000-000037000000}"/>
    <cellStyle name="Comma 4 2 2 11" xfId="344" xr:uid="{00000000-0005-0000-0000-000038000000}"/>
    <cellStyle name="Comma 4 2 2 12" xfId="651" xr:uid="{00000000-0005-0000-0000-000039000000}"/>
    <cellStyle name="Comma 4 2 2 2" xfId="50" xr:uid="{00000000-0005-0000-0000-00003A000000}"/>
    <cellStyle name="Comma 4 2 2 2 10" xfId="360" xr:uid="{00000000-0005-0000-0000-00003B000000}"/>
    <cellStyle name="Comma 4 2 2 2 11" xfId="667" xr:uid="{00000000-0005-0000-0000-00003C000000}"/>
    <cellStyle name="Comma 4 2 2 2 2" xfId="82" xr:uid="{00000000-0005-0000-0000-00003D000000}"/>
    <cellStyle name="Comma 4 2 2 2 2 2" xfId="392" xr:uid="{00000000-0005-0000-0000-00003E000000}"/>
    <cellStyle name="Comma 4 2 2 2 2 3" xfId="699" xr:uid="{00000000-0005-0000-0000-00003F000000}"/>
    <cellStyle name="Comma 4 2 2 2 3" xfId="116" xr:uid="{00000000-0005-0000-0000-000040000000}"/>
    <cellStyle name="Comma 4 2 2 2 3 2" xfId="425" xr:uid="{00000000-0005-0000-0000-000041000000}"/>
    <cellStyle name="Comma 4 2 2 2 3 3" xfId="732" xr:uid="{00000000-0005-0000-0000-000042000000}"/>
    <cellStyle name="Comma 4 2 2 2 4" xfId="148" xr:uid="{00000000-0005-0000-0000-000043000000}"/>
    <cellStyle name="Comma 4 2 2 2 4 2" xfId="457" xr:uid="{00000000-0005-0000-0000-000044000000}"/>
    <cellStyle name="Comma 4 2 2 2 4 3" xfId="764" xr:uid="{00000000-0005-0000-0000-000045000000}"/>
    <cellStyle name="Comma 4 2 2 2 5" xfId="180" xr:uid="{00000000-0005-0000-0000-000046000000}"/>
    <cellStyle name="Comma 4 2 2 2 5 2" xfId="489" xr:uid="{00000000-0005-0000-0000-000047000000}"/>
    <cellStyle name="Comma 4 2 2 2 5 3" xfId="796" xr:uid="{00000000-0005-0000-0000-000048000000}"/>
    <cellStyle name="Comma 4 2 2 2 6" xfId="214" xr:uid="{00000000-0005-0000-0000-000049000000}"/>
    <cellStyle name="Comma 4 2 2 2 6 2" xfId="523" xr:uid="{00000000-0005-0000-0000-00004A000000}"/>
    <cellStyle name="Comma 4 2 2 2 6 3" xfId="830" xr:uid="{00000000-0005-0000-0000-00004B000000}"/>
    <cellStyle name="Comma 4 2 2 2 7" xfId="250" xr:uid="{00000000-0005-0000-0000-00004C000000}"/>
    <cellStyle name="Comma 4 2 2 2 7 2" xfId="559" xr:uid="{00000000-0005-0000-0000-00004D000000}"/>
    <cellStyle name="Comma 4 2 2 2 7 3" xfId="866" xr:uid="{00000000-0005-0000-0000-00004E000000}"/>
    <cellStyle name="Comma 4 2 2 2 8" xfId="288" xr:uid="{00000000-0005-0000-0000-00004F000000}"/>
    <cellStyle name="Comma 4 2 2 2 8 2" xfId="595" xr:uid="{00000000-0005-0000-0000-000050000000}"/>
    <cellStyle name="Comma 4 2 2 2 8 3" xfId="902" xr:uid="{00000000-0005-0000-0000-000051000000}"/>
    <cellStyle name="Comma 4 2 2 2 9" xfId="324" xr:uid="{00000000-0005-0000-0000-000052000000}"/>
    <cellStyle name="Comma 4 2 2 2 9 2" xfId="631" xr:uid="{00000000-0005-0000-0000-000053000000}"/>
    <cellStyle name="Comma 4 2 2 2 9 3" xfId="938" xr:uid="{00000000-0005-0000-0000-000054000000}"/>
    <cellStyle name="Comma 4 2 2 3" xfId="66" xr:uid="{00000000-0005-0000-0000-000055000000}"/>
    <cellStyle name="Comma 4 2 2 3 2" xfId="376" xr:uid="{00000000-0005-0000-0000-000056000000}"/>
    <cellStyle name="Comma 4 2 2 3 3" xfId="683" xr:uid="{00000000-0005-0000-0000-000057000000}"/>
    <cellStyle name="Comma 4 2 2 4" xfId="100" xr:uid="{00000000-0005-0000-0000-000058000000}"/>
    <cellStyle name="Comma 4 2 2 4 2" xfId="409" xr:uid="{00000000-0005-0000-0000-000059000000}"/>
    <cellStyle name="Comma 4 2 2 4 3" xfId="716" xr:uid="{00000000-0005-0000-0000-00005A000000}"/>
    <cellStyle name="Comma 4 2 2 5" xfId="132" xr:uid="{00000000-0005-0000-0000-00005B000000}"/>
    <cellStyle name="Comma 4 2 2 5 2" xfId="441" xr:uid="{00000000-0005-0000-0000-00005C000000}"/>
    <cellStyle name="Comma 4 2 2 5 3" xfId="748" xr:uid="{00000000-0005-0000-0000-00005D000000}"/>
    <cellStyle name="Comma 4 2 2 6" xfId="164" xr:uid="{00000000-0005-0000-0000-00005E000000}"/>
    <cellStyle name="Comma 4 2 2 6 2" xfId="473" xr:uid="{00000000-0005-0000-0000-00005F000000}"/>
    <cellStyle name="Comma 4 2 2 6 3" xfId="780" xr:uid="{00000000-0005-0000-0000-000060000000}"/>
    <cellStyle name="Comma 4 2 2 7" xfId="198" xr:uid="{00000000-0005-0000-0000-000061000000}"/>
    <cellStyle name="Comma 4 2 2 7 2" xfId="507" xr:uid="{00000000-0005-0000-0000-000062000000}"/>
    <cellStyle name="Comma 4 2 2 7 3" xfId="814" xr:uid="{00000000-0005-0000-0000-000063000000}"/>
    <cellStyle name="Comma 4 2 2 8" xfId="234" xr:uid="{00000000-0005-0000-0000-000064000000}"/>
    <cellStyle name="Comma 4 2 2 8 2" xfId="543" xr:uid="{00000000-0005-0000-0000-000065000000}"/>
    <cellStyle name="Comma 4 2 2 8 3" xfId="850" xr:uid="{00000000-0005-0000-0000-000066000000}"/>
    <cellStyle name="Comma 4 2 2 9" xfId="272" xr:uid="{00000000-0005-0000-0000-000067000000}"/>
    <cellStyle name="Comma 4 2 2 9 2" xfId="579" xr:uid="{00000000-0005-0000-0000-000068000000}"/>
    <cellStyle name="Comma 4 2 2 9 3" xfId="886" xr:uid="{00000000-0005-0000-0000-000069000000}"/>
    <cellStyle name="Comma 4 2 3" xfId="35" xr:uid="{00000000-0005-0000-0000-00006A000000}"/>
    <cellStyle name="Comma 4 2 4" xfId="44" xr:uid="{00000000-0005-0000-0000-00006B000000}"/>
    <cellStyle name="Comma 4 2 4 10" xfId="354" xr:uid="{00000000-0005-0000-0000-00006C000000}"/>
    <cellStyle name="Comma 4 2 4 11" xfId="661" xr:uid="{00000000-0005-0000-0000-00006D000000}"/>
    <cellStyle name="Comma 4 2 4 2" xfId="76" xr:uid="{00000000-0005-0000-0000-00006E000000}"/>
    <cellStyle name="Comma 4 2 4 2 2" xfId="386" xr:uid="{00000000-0005-0000-0000-00006F000000}"/>
    <cellStyle name="Comma 4 2 4 2 3" xfId="693" xr:uid="{00000000-0005-0000-0000-000070000000}"/>
    <cellStyle name="Comma 4 2 4 3" xfId="110" xr:uid="{00000000-0005-0000-0000-000071000000}"/>
    <cellStyle name="Comma 4 2 4 3 2" xfId="419" xr:uid="{00000000-0005-0000-0000-000072000000}"/>
    <cellStyle name="Comma 4 2 4 3 3" xfId="726" xr:uid="{00000000-0005-0000-0000-000073000000}"/>
    <cellStyle name="Comma 4 2 4 4" xfId="142" xr:uid="{00000000-0005-0000-0000-000074000000}"/>
    <cellStyle name="Comma 4 2 4 4 2" xfId="451" xr:uid="{00000000-0005-0000-0000-000075000000}"/>
    <cellStyle name="Comma 4 2 4 4 3" xfId="758" xr:uid="{00000000-0005-0000-0000-000076000000}"/>
    <cellStyle name="Comma 4 2 4 5" xfId="174" xr:uid="{00000000-0005-0000-0000-000077000000}"/>
    <cellStyle name="Comma 4 2 4 5 2" xfId="483" xr:uid="{00000000-0005-0000-0000-000078000000}"/>
    <cellStyle name="Comma 4 2 4 5 3" xfId="790" xr:uid="{00000000-0005-0000-0000-000079000000}"/>
    <cellStyle name="Comma 4 2 4 6" xfId="208" xr:uid="{00000000-0005-0000-0000-00007A000000}"/>
    <cellStyle name="Comma 4 2 4 6 2" xfId="517" xr:uid="{00000000-0005-0000-0000-00007B000000}"/>
    <cellStyle name="Comma 4 2 4 6 3" xfId="824" xr:uid="{00000000-0005-0000-0000-00007C000000}"/>
    <cellStyle name="Comma 4 2 4 7" xfId="244" xr:uid="{00000000-0005-0000-0000-00007D000000}"/>
    <cellStyle name="Comma 4 2 4 7 2" xfId="553" xr:uid="{00000000-0005-0000-0000-00007E000000}"/>
    <cellStyle name="Comma 4 2 4 7 3" xfId="860" xr:uid="{00000000-0005-0000-0000-00007F000000}"/>
    <cellStyle name="Comma 4 2 4 8" xfId="282" xr:uid="{00000000-0005-0000-0000-000080000000}"/>
    <cellStyle name="Comma 4 2 4 8 2" xfId="589" xr:uid="{00000000-0005-0000-0000-000081000000}"/>
    <cellStyle name="Comma 4 2 4 8 3" xfId="896" xr:uid="{00000000-0005-0000-0000-000082000000}"/>
    <cellStyle name="Comma 4 2 4 9" xfId="318" xr:uid="{00000000-0005-0000-0000-000083000000}"/>
    <cellStyle name="Comma 4 2 4 9 2" xfId="625" xr:uid="{00000000-0005-0000-0000-000084000000}"/>
    <cellStyle name="Comma 4 2 4 9 3" xfId="932" xr:uid="{00000000-0005-0000-0000-000085000000}"/>
    <cellStyle name="Comma 4 2 5" xfId="60" xr:uid="{00000000-0005-0000-0000-000086000000}"/>
    <cellStyle name="Comma 4 2 5 2" xfId="370" xr:uid="{00000000-0005-0000-0000-000087000000}"/>
    <cellStyle name="Comma 4 2 5 3" xfId="677" xr:uid="{00000000-0005-0000-0000-000088000000}"/>
    <cellStyle name="Comma 4 2 6" xfId="94" xr:uid="{00000000-0005-0000-0000-000089000000}"/>
    <cellStyle name="Comma 4 2 6 2" xfId="403" xr:uid="{00000000-0005-0000-0000-00008A000000}"/>
    <cellStyle name="Comma 4 2 6 3" xfId="710" xr:uid="{00000000-0005-0000-0000-00008B000000}"/>
    <cellStyle name="Comma 4 2 7" xfId="126" xr:uid="{00000000-0005-0000-0000-00008C000000}"/>
    <cellStyle name="Comma 4 2 7 2" xfId="435" xr:uid="{00000000-0005-0000-0000-00008D000000}"/>
    <cellStyle name="Comma 4 2 7 3" xfId="742" xr:uid="{00000000-0005-0000-0000-00008E000000}"/>
    <cellStyle name="Comma 4 2 8" xfId="158" xr:uid="{00000000-0005-0000-0000-00008F000000}"/>
    <cellStyle name="Comma 4 2 8 2" xfId="467" xr:uid="{00000000-0005-0000-0000-000090000000}"/>
    <cellStyle name="Comma 4 2 8 3" xfId="774" xr:uid="{00000000-0005-0000-0000-000091000000}"/>
    <cellStyle name="Comma 4 2 9" xfId="192" xr:uid="{00000000-0005-0000-0000-000092000000}"/>
    <cellStyle name="Comma 4 2 9 2" xfId="501" xr:uid="{00000000-0005-0000-0000-000093000000}"/>
    <cellStyle name="Comma 4 2 9 3" xfId="808" xr:uid="{00000000-0005-0000-0000-000094000000}"/>
    <cellStyle name="Comma 4 3" xfId="21" xr:uid="{00000000-0005-0000-0000-000095000000}"/>
    <cellStyle name="Comma 4 3 10" xfId="268" xr:uid="{00000000-0005-0000-0000-000096000000}"/>
    <cellStyle name="Comma 4 3 10 2" xfId="575" xr:uid="{00000000-0005-0000-0000-000097000000}"/>
    <cellStyle name="Comma 4 3 10 3" xfId="882" xr:uid="{00000000-0005-0000-0000-000098000000}"/>
    <cellStyle name="Comma 4 3 11" xfId="304" xr:uid="{00000000-0005-0000-0000-000099000000}"/>
    <cellStyle name="Comma 4 3 11 2" xfId="611" xr:uid="{00000000-0005-0000-0000-00009A000000}"/>
    <cellStyle name="Comma 4 3 11 3" xfId="918" xr:uid="{00000000-0005-0000-0000-00009B000000}"/>
    <cellStyle name="Comma 4 3 12" xfId="340" xr:uid="{00000000-0005-0000-0000-00009C000000}"/>
    <cellStyle name="Comma 4 3 13" xfId="647" xr:uid="{00000000-0005-0000-0000-00009D000000}"/>
    <cellStyle name="Comma 4 3 2" xfId="28" xr:uid="{00000000-0005-0000-0000-00009E000000}"/>
    <cellStyle name="Comma 4 3 2 10" xfId="310" xr:uid="{00000000-0005-0000-0000-00009F000000}"/>
    <cellStyle name="Comma 4 3 2 10 2" xfId="617" xr:uid="{00000000-0005-0000-0000-0000A0000000}"/>
    <cellStyle name="Comma 4 3 2 10 3" xfId="924" xr:uid="{00000000-0005-0000-0000-0000A1000000}"/>
    <cellStyle name="Comma 4 3 2 11" xfId="346" xr:uid="{00000000-0005-0000-0000-0000A2000000}"/>
    <cellStyle name="Comma 4 3 2 12" xfId="653" xr:uid="{00000000-0005-0000-0000-0000A3000000}"/>
    <cellStyle name="Comma 4 3 2 2" xfId="52" xr:uid="{00000000-0005-0000-0000-0000A4000000}"/>
    <cellStyle name="Comma 4 3 2 2 10" xfId="362" xr:uid="{00000000-0005-0000-0000-0000A5000000}"/>
    <cellStyle name="Comma 4 3 2 2 11" xfId="669" xr:uid="{00000000-0005-0000-0000-0000A6000000}"/>
    <cellStyle name="Comma 4 3 2 2 2" xfId="84" xr:uid="{00000000-0005-0000-0000-0000A7000000}"/>
    <cellStyle name="Comma 4 3 2 2 2 2" xfId="394" xr:uid="{00000000-0005-0000-0000-0000A8000000}"/>
    <cellStyle name="Comma 4 3 2 2 2 3" xfId="701" xr:uid="{00000000-0005-0000-0000-0000A9000000}"/>
    <cellStyle name="Comma 4 3 2 2 3" xfId="118" xr:uid="{00000000-0005-0000-0000-0000AA000000}"/>
    <cellStyle name="Comma 4 3 2 2 3 2" xfId="427" xr:uid="{00000000-0005-0000-0000-0000AB000000}"/>
    <cellStyle name="Comma 4 3 2 2 3 3" xfId="734" xr:uid="{00000000-0005-0000-0000-0000AC000000}"/>
    <cellStyle name="Comma 4 3 2 2 4" xfId="150" xr:uid="{00000000-0005-0000-0000-0000AD000000}"/>
    <cellStyle name="Comma 4 3 2 2 4 2" xfId="459" xr:uid="{00000000-0005-0000-0000-0000AE000000}"/>
    <cellStyle name="Comma 4 3 2 2 4 3" xfId="766" xr:uid="{00000000-0005-0000-0000-0000AF000000}"/>
    <cellStyle name="Comma 4 3 2 2 5" xfId="182" xr:uid="{00000000-0005-0000-0000-0000B0000000}"/>
    <cellStyle name="Comma 4 3 2 2 5 2" xfId="491" xr:uid="{00000000-0005-0000-0000-0000B1000000}"/>
    <cellStyle name="Comma 4 3 2 2 5 3" xfId="798" xr:uid="{00000000-0005-0000-0000-0000B2000000}"/>
    <cellStyle name="Comma 4 3 2 2 6" xfId="216" xr:uid="{00000000-0005-0000-0000-0000B3000000}"/>
    <cellStyle name="Comma 4 3 2 2 6 2" xfId="525" xr:uid="{00000000-0005-0000-0000-0000B4000000}"/>
    <cellStyle name="Comma 4 3 2 2 6 3" xfId="832" xr:uid="{00000000-0005-0000-0000-0000B5000000}"/>
    <cellStyle name="Comma 4 3 2 2 7" xfId="252" xr:uid="{00000000-0005-0000-0000-0000B6000000}"/>
    <cellStyle name="Comma 4 3 2 2 7 2" xfId="561" xr:uid="{00000000-0005-0000-0000-0000B7000000}"/>
    <cellStyle name="Comma 4 3 2 2 7 3" xfId="868" xr:uid="{00000000-0005-0000-0000-0000B8000000}"/>
    <cellStyle name="Comma 4 3 2 2 8" xfId="290" xr:uid="{00000000-0005-0000-0000-0000B9000000}"/>
    <cellStyle name="Comma 4 3 2 2 8 2" xfId="597" xr:uid="{00000000-0005-0000-0000-0000BA000000}"/>
    <cellStyle name="Comma 4 3 2 2 8 3" xfId="904" xr:uid="{00000000-0005-0000-0000-0000BB000000}"/>
    <cellStyle name="Comma 4 3 2 2 9" xfId="326" xr:uid="{00000000-0005-0000-0000-0000BC000000}"/>
    <cellStyle name="Comma 4 3 2 2 9 2" xfId="633" xr:uid="{00000000-0005-0000-0000-0000BD000000}"/>
    <cellStyle name="Comma 4 3 2 2 9 3" xfId="940" xr:uid="{00000000-0005-0000-0000-0000BE000000}"/>
    <cellStyle name="Comma 4 3 2 3" xfId="68" xr:uid="{00000000-0005-0000-0000-0000BF000000}"/>
    <cellStyle name="Comma 4 3 2 3 2" xfId="378" xr:uid="{00000000-0005-0000-0000-0000C0000000}"/>
    <cellStyle name="Comma 4 3 2 3 3" xfId="685" xr:uid="{00000000-0005-0000-0000-0000C1000000}"/>
    <cellStyle name="Comma 4 3 2 4" xfId="102" xr:uid="{00000000-0005-0000-0000-0000C2000000}"/>
    <cellStyle name="Comma 4 3 2 4 2" xfId="411" xr:uid="{00000000-0005-0000-0000-0000C3000000}"/>
    <cellStyle name="Comma 4 3 2 4 3" xfId="718" xr:uid="{00000000-0005-0000-0000-0000C4000000}"/>
    <cellStyle name="Comma 4 3 2 5" xfId="134" xr:uid="{00000000-0005-0000-0000-0000C5000000}"/>
    <cellStyle name="Comma 4 3 2 5 2" xfId="443" xr:uid="{00000000-0005-0000-0000-0000C6000000}"/>
    <cellStyle name="Comma 4 3 2 5 3" xfId="750" xr:uid="{00000000-0005-0000-0000-0000C7000000}"/>
    <cellStyle name="Comma 4 3 2 6" xfId="166" xr:uid="{00000000-0005-0000-0000-0000C8000000}"/>
    <cellStyle name="Comma 4 3 2 6 2" xfId="475" xr:uid="{00000000-0005-0000-0000-0000C9000000}"/>
    <cellStyle name="Comma 4 3 2 6 3" xfId="782" xr:uid="{00000000-0005-0000-0000-0000CA000000}"/>
    <cellStyle name="Comma 4 3 2 7" xfId="200" xr:uid="{00000000-0005-0000-0000-0000CB000000}"/>
    <cellStyle name="Comma 4 3 2 7 2" xfId="509" xr:uid="{00000000-0005-0000-0000-0000CC000000}"/>
    <cellStyle name="Comma 4 3 2 7 3" xfId="816" xr:uid="{00000000-0005-0000-0000-0000CD000000}"/>
    <cellStyle name="Comma 4 3 2 8" xfId="236" xr:uid="{00000000-0005-0000-0000-0000CE000000}"/>
    <cellStyle name="Comma 4 3 2 8 2" xfId="545" xr:uid="{00000000-0005-0000-0000-0000CF000000}"/>
    <cellStyle name="Comma 4 3 2 8 3" xfId="852" xr:uid="{00000000-0005-0000-0000-0000D0000000}"/>
    <cellStyle name="Comma 4 3 2 9" xfId="274" xr:uid="{00000000-0005-0000-0000-0000D1000000}"/>
    <cellStyle name="Comma 4 3 2 9 2" xfId="581" xr:uid="{00000000-0005-0000-0000-0000D2000000}"/>
    <cellStyle name="Comma 4 3 2 9 3" xfId="888" xr:uid="{00000000-0005-0000-0000-0000D3000000}"/>
    <cellStyle name="Comma 4 3 3" xfId="46" xr:uid="{00000000-0005-0000-0000-0000D4000000}"/>
    <cellStyle name="Comma 4 3 3 10" xfId="356" xr:uid="{00000000-0005-0000-0000-0000D5000000}"/>
    <cellStyle name="Comma 4 3 3 11" xfId="663" xr:uid="{00000000-0005-0000-0000-0000D6000000}"/>
    <cellStyle name="Comma 4 3 3 2" xfId="78" xr:uid="{00000000-0005-0000-0000-0000D7000000}"/>
    <cellStyle name="Comma 4 3 3 2 2" xfId="388" xr:uid="{00000000-0005-0000-0000-0000D8000000}"/>
    <cellStyle name="Comma 4 3 3 2 3" xfId="695" xr:uid="{00000000-0005-0000-0000-0000D9000000}"/>
    <cellStyle name="Comma 4 3 3 3" xfId="112" xr:uid="{00000000-0005-0000-0000-0000DA000000}"/>
    <cellStyle name="Comma 4 3 3 3 2" xfId="421" xr:uid="{00000000-0005-0000-0000-0000DB000000}"/>
    <cellStyle name="Comma 4 3 3 3 3" xfId="728" xr:uid="{00000000-0005-0000-0000-0000DC000000}"/>
    <cellStyle name="Comma 4 3 3 4" xfId="144" xr:uid="{00000000-0005-0000-0000-0000DD000000}"/>
    <cellStyle name="Comma 4 3 3 4 2" xfId="453" xr:uid="{00000000-0005-0000-0000-0000DE000000}"/>
    <cellStyle name="Comma 4 3 3 4 3" xfId="760" xr:uid="{00000000-0005-0000-0000-0000DF000000}"/>
    <cellStyle name="Comma 4 3 3 5" xfId="176" xr:uid="{00000000-0005-0000-0000-0000E0000000}"/>
    <cellStyle name="Comma 4 3 3 5 2" xfId="485" xr:uid="{00000000-0005-0000-0000-0000E1000000}"/>
    <cellStyle name="Comma 4 3 3 5 3" xfId="792" xr:uid="{00000000-0005-0000-0000-0000E2000000}"/>
    <cellStyle name="Comma 4 3 3 6" xfId="210" xr:uid="{00000000-0005-0000-0000-0000E3000000}"/>
    <cellStyle name="Comma 4 3 3 6 2" xfId="519" xr:uid="{00000000-0005-0000-0000-0000E4000000}"/>
    <cellStyle name="Comma 4 3 3 6 3" xfId="826" xr:uid="{00000000-0005-0000-0000-0000E5000000}"/>
    <cellStyle name="Comma 4 3 3 7" xfId="246" xr:uid="{00000000-0005-0000-0000-0000E6000000}"/>
    <cellStyle name="Comma 4 3 3 7 2" xfId="555" xr:uid="{00000000-0005-0000-0000-0000E7000000}"/>
    <cellStyle name="Comma 4 3 3 7 3" xfId="862" xr:uid="{00000000-0005-0000-0000-0000E8000000}"/>
    <cellStyle name="Comma 4 3 3 8" xfId="284" xr:uid="{00000000-0005-0000-0000-0000E9000000}"/>
    <cellStyle name="Comma 4 3 3 8 2" xfId="591" xr:uid="{00000000-0005-0000-0000-0000EA000000}"/>
    <cellStyle name="Comma 4 3 3 8 3" xfId="898" xr:uid="{00000000-0005-0000-0000-0000EB000000}"/>
    <cellStyle name="Comma 4 3 3 9" xfId="320" xr:uid="{00000000-0005-0000-0000-0000EC000000}"/>
    <cellStyle name="Comma 4 3 3 9 2" xfId="627" xr:uid="{00000000-0005-0000-0000-0000ED000000}"/>
    <cellStyle name="Comma 4 3 3 9 3" xfId="934" xr:uid="{00000000-0005-0000-0000-0000EE000000}"/>
    <cellStyle name="Comma 4 3 4" xfId="62" xr:uid="{00000000-0005-0000-0000-0000EF000000}"/>
    <cellStyle name="Comma 4 3 4 2" xfId="372" xr:uid="{00000000-0005-0000-0000-0000F0000000}"/>
    <cellStyle name="Comma 4 3 4 3" xfId="679" xr:uid="{00000000-0005-0000-0000-0000F1000000}"/>
    <cellStyle name="Comma 4 3 5" xfId="96" xr:uid="{00000000-0005-0000-0000-0000F2000000}"/>
    <cellStyle name="Comma 4 3 5 2" xfId="405" xr:uid="{00000000-0005-0000-0000-0000F3000000}"/>
    <cellStyle name="Comma 4 3 5 3" xfId="712" xr:uid="{00000000-0005-0000-0000-0000F4000000}"/>
    <cellStyle name="Comma 4 3 6" xfId="128" xr:uid="{00000000-0005-0000-0000-0000F5000000}"/>
    <cellStyle name="Comma 4 3 6 2" xfId="437" xr:uid="{00000000-0005-0000-0000-0000F6000000}"/>
    <cellStyle name="Comma 4 3 6 3" xfId="744" xr:uid="{00000000-0005-0000-0000-0000F7000000}"/>
    <cellStyle name="Comma 4 3 7" xfId="160" xr:uid="{00000000-0005-0000-0000-0000F8000000}"/>
    <cellStyle name="Comma 4 3 7 2" xfId="469" xr:uid="{00000000-0005-0000-0000-0000F9000000}"/>
    <cellStyle name="Comma 4 3 7 3" xfId="776" xr:uid="{00000000-0005-0000-0000-0000FA000000}"/>
    <cellStyle name="Comma 4 3 8" xfId="194" xr:uid="{00000000-0005-0000-0000-0000FB000000}"/>
    <cellStyle name="Comma 4 3 8 2" xfId="503" xr:uid="{00000000-0005-0000-0000-0000FC000000}"/>
    <cellStyle name="Comma 4 3 8 3" xfId="810" xr:uid="{00000000-0005-0000-0000-0000FD000000}"/>
    <cellStyle name="Comma 4 3 9" xfId="230" xr:uid="{00000000-0005-0000-0000-0000FE000000}"/>
    <cellStyle name="Comma 4 3 9 2" xfId="539" xr:uid="{00000000-0005-0000-0000-0000FF000000}"/>
    <cellStyle name="Comma 4 3 9 3" xfId="846" xr:uid="{00000000-0005-0000-0000-000000010000}"/>
    <cellStyle name="Comma 4 4" xfId="23" xr:uid="{00000000-0005-0000-0000-000001010000}"/>
    <cellStyle name="Comma 4 4 10" xfId="306" xr:uid="{00000000-0005-0000-0000-000002010000}"/>
    <cellStyle name="Comma 4 4 10 2" xfId="613" xr:uid="{00000000-0005-0000-0000-000003010000}"/>
    <cellStyle name="Comma 4 4 10 3" xfId="920" xr:uid="{00000000-0005-0000-0000-000004010000}"/>
    <cellStyle name="Comma 4 4 11" xfId="342" xr:uid="{00000000-0005-0000-0000-000005010000}"/>
    <cellStyle name="Comma 4 4 12" xfId="649" xr:uid="{00000000-0005-0000-0000-000006010000}"/>
    <cellStyle name="Comma 4 4 2" xfId="48" xr:uid="{00000000-0005-0000-0000-000007010000}"/>
    <cellStyle name="Comma 4 4 2 10" xfId="358" xr:uid="{00000000-0005-0000-0000-000008010000}"/>
    <cellStyle name="Comma 4 4 2 11" xfId="665" xr:uid="{00000000-0005-0000-0000-000009010000}"/>
    <cellStyle name="Comma 4 4 2 2" xfId="80" xr:uid="{00000000-0005-0000-0000-00000A010000}"/>
    <cellStyle name="Comma 4 4 2 2 2" xfId="390" xr:uid="{00000000-0005-0000-0000-00000B010000}"/>
    <cellStyle name="Comma 4 4 2 2 3" xfId="697" xr:uid="{00000000-0005-0000-0000-00000C010000}"/>
    <cellStyle name="Comma 4 4 2 3" xfId="114" xr:uid="{00000000-0005-0000-0000-00000D010000}"/>
    <cellStyle name="Comma 4 4 2 3 2" xfId="423" xr:uid="{00000000-0005-0000-0000-00000E010000}"/>
    <cellStyle name="Comma 4 4 2 3 3" xfId="730" xr:uid="{00000000-0005-0000-0000-00000F010000}"/>
    <cellStyle name="Comma 4 4 2 4" xfId="146" xr:uid="{00000000-0005-0000-0000-000010010000}"/>
    <cellStyle name="Comma 4 4 2 4 2" xfId="455" xr:uid="{00000000-0005-0000-0000-000011010000}"/>
    <cellStyle name="Comma 4 4 2 4 3" xfId="762" xr:uid="{00000000-0005-0000-0000-000012010000}"/>
    <cellStyle name="Comma 4 4 2 5" xfId="178" xr:uid="{00000000-0005-0000-0000-000013010000}"/>
    <cellStyle name="Comma 4 4 2 5 2" xfId="487" xr:uid="{00000000-0005-0000-0000-000014010000}"/>
    <cellStyle name="Comma 4 4 2 5 3" xfId="794" xr:uid="{00000000-0005-0000-0000-000015010000}"/>
    <cellStyle name="Comma 4 4 2 6" xfId="212" xr:uid="{00000000-0005-0000-0000-000016010000}"/>
    <cellStyle name="Comma 4 4 2 6 2" xfId="521" xr:uid="{00000000-0005-0000-0000-000017010000}"/>
    <cellStyle name="Comma 4 4 2 6 3" xfId="828" xr:uid="{00000000-0005-0000-0000-000018010000}"/>
    <cellStyle name="Comma 4 4 2 7" xfId="248" xr:uid="{00000000-0005-0000-0000-000019010000}"/>
    <cellStyle name="Comma 4 4 2 7 2" xfId="557" xr:uid="{00000000-0005-0000-0000-00001A010000}"/>
    <cellStyle name="Comma 4 4 2 7 3" xfId="864" xr:uid="{00000000-0005-0000-0000-00001B010000}"/>
    <cellStyle name="Comma 4 4 2 8" xfId="286" xr:uid="{00000000-0005-0000-0000-00001C010000}"/>
    <cellStyle name="Comma 4 4 2 8 2" xfId="593" xr:uid="{00000000-0005-0000-0000-00001D010000}"/>
    <cellStyle name="Comma 4 4 2 8 3" xfId="900" xr:uid="{00000000-0005-0000-0000-00001E010000}"/>
    <cellStyle name="Comma 4 4 2 9" xfId="322" xr:uid="{00000000-0005-0000-0000-00001F010000}"/>
    <cellStyle name="Comma 4 4 2 9 2" xfId="629" xr:uid="{00000000-0005-0000-0000-000020010000}"/>
    <cellStyle name="Comma 4 4 2 9 3" xfId="936" xr:uid="{00000000-0005-0000-0000-000021010000}"/>
    <cellStyle name="Comma 4 4 3" xfId="64" xr:uid="{00000000-0005-0000-0000-000022010000}"/>
    <cellStyle name="Comma 4 4 3 2" xfId="374" xr:uid="{00000000-0005-0000-0000-000023010000}"/>
    <cellStyle name="Comma 4 4 3 3" xfId="681" xr:uid="{00000000-0005-0000-0000-000024010000}"/>
    <cellStyle name="Comma 4 4 4" xfId="98" xr:uid="{00000000-0005-0000-0000-000025010000}"/>
    <cellStyle name="Comma 4 4 4 2" xfId="407" xr:uid="{00000000-0005-0000-0000-000026010000}"/>
    <cellStyle name="Comma 4 4 4 3" xfId="714" xr:uid="{00000000-0005-0000-0000-000027010000}"/>
    <cellStyle name="Comma 4 4 5" xfId="130" xr:uid="{00000000-0005-0000-0000-000028010000}"/>
    <cellStyle name="Comma 4 4 5 2" xfId="439" xr:uid="{00000000-0005-0000-0000-000029010000}"/>
    <cellStyle name="Comma 4 4 5 3" xfId="746" xr:uid="{00000000-0005-0000-0000-00002A010000}"/>
    <cellStyle name="Comma 4 4 6" xfId="162" xr:uid="{00000000-0005-0000-0000-00002B010000}"/>
    <cellStyle name="Comma 4 4 6 2" xfId="471" xr:uid="{00000000-0005-0000-0000-00002C010000}"/>
    <cellStyle name="Comma 4 4 6 3" xfId="778" xr:uid="{00000000-0005-0000-0000-00002D010000}"/>
    <cellStyle name="Comma 4 4 7" xfId="196" xr:uid="{00000000-0005-0000-0000-00002E010000}"/>
    <cellStyle name="Comma 4 4 7 2" xfId="505" xr:uid="{00000000-0005-0000-0000-00002F010000}"/>
    <cellStyle name="Comma 4 4 7 3" xfId="812" xr:uid="{00000000-0005-0000-0000-000030010000}"/>
    <cellStyle name="Comma 4 4 8" xfId="232" xr:uid="{00000000-0005-0000-0000-000031010000}"/>
    <cellStyle name="Comma 4 4 8 2" xfId="541" xr:uid="{00000000-0005-0000-0000-000032010000}"/>
    <cellStyle name="Comma 4 4 8 3" xfId="848" xr:uid="{00000000-0005-0000-0000-000033010000}"/>
    <cellStyle name="Comma 4 4 9" xfId="270" xr:uid="{00000000-0005-0000-0000-000034010000}"/>
    <cellStyle name="Comma 4 4 9 2" xfId="577" xr:uid="{00000000-0005-0000-0000-000035010000}"/>
    <cellStyle name="Comma 4 4 9 3" xfId="884" xr:uid="{00000000-0005-0000-0000-000036010000}"/>
    <cellStyle name="Comma 4 5" xfId="30" xr:uid="{00000000-0005-0000-0000-000037010000}"/>
    <cellStyle name="Comma 4 5 10" xfId="312" xr:uid="{00000000-0005-0000-0000-000038010000}"/>
    <cellStyle name="Comma 4 5 10 2" xfId="619" xr:uid="{00000000-0005-0000-0000-000039010000}"/>
    <cellStyle name="Comma 4 5 10 3" xfId="926" xr:uid="{00000000-0005-0000-0000-00003A010000}"/>
    <cellStyle name="Comma 4 5 11" xfId="348" xr:uid="{00000000-0005-0000-0000-00003B010000}"/>
    <cellStyle name="Comma 4 5 12" xfId="655" xr:uid="{00000000-0005-0000-0000-00003C010000}"/>
    <cellStyle name="Comma 4 5 2" xfId="54" xr:uid="{00000000-0005-0000-0000-00003D010000}"/>
    <cellStyle name="Comma 4 5 2 10" xfId="364" xr:uid="{00000000-0005-0000-0000-00003E010000}"/>
    <cellStyle name="Comma 4 5 2 11" xfId="671" xr:uid="{00000000-0005-0000-0000-00003F010000}"/>
    <cellStyle name="Comma 4 5 2 2" xfId="86" xr:uid="{00000000-0005-0000-0000-000040010000}"/>
    <cellStyle name="Comma 4 5 2 2 2" xfId="396" xr:uid="{00000000-0005-0000-0000-000041010000}"/>
    <cellStyle name="Comma 4 5 2 2 3" xfId="703" xr:uid="{00000000-0005-0000-0000-000042010000}"/>
    <cellStyle name="Comma 4 5 2 3" xfId="120" xr:uid="{00000000-0005-0000-0000-000043010000}"/>
    <cellStyle name="Comma 4 5 2 3 2" xfId="429" xr:uid="{00000000-0005-0000-0000-000044010000}"/>
    <cellStyle name="Comma 4 5 2 3 3" xfId="736" xr:uid="{00000000-0005-0000-0000-000045010000}"/>
    <cellStyle name="Comma 4 5 2 4" xfId="152" xr:uid="{00000000-0005-0000-0000-000046010000}"/>
    <cellStyle name="Comma 4 5 2 4 2" xfId="461" xr:uid="{00000000-0005-0000-0000-000047010000}"/>
    <cellStyle name="Comma 4 5 2 4 3" xfId="768" xr:uid="{00000000-0005-0000-0000-000048010000}"/>
    <cellStyle name="Comma 4 5 2 5" xfId="184" xr:uid="{00000000-0005-0000-0000-000049010000}"/>
    <cellStyle name="Comma 4 5 2 5 2" xfId="493" xr:uid="{00000000-0005-0000-0000-00004A010000}"/>
    <cellStyle name="Comma 4 5 2 5 3" xfId="800" xr:uid="{00000000-0005-0000-0000-00004B010000}"/>
    <cellStyle name="Comma 4 5 2 6" xfId="218" xr:uid="{00000000-0005-0000-0000-00004C010000}"/>
    <cellStyle name="Comma 4 5 2 6 2" xfId="527" xr:uid="{00000000-0005-0000-0000-00004D010000}"/>
    <cellStyle name="Comma 4 5 2 6 3" xfId="834" xr:uid="{00000000-0005-0000-0000-00004E010000}"/>
    <cellStyle name="Comma 4 5 2 7" xfId="254" xr:uid="{00000000-0005-0000-0000-00004F010000}"/>
    <cellStyle name="Comma 4 5 2 7 2" xfId="563" xr:uid="{00000000-0005-0000-0000-000050010000}"/>
    <cellStyle name="Comma 4 5 2 7 3" xfId="870" xr:uid="{00000000-0005-0000-0000-000051010000}"/>
    <cellStyle name="Comma 4 5 2 8" xfId="292" xr:uid="{00000000-0005-0000-0000-000052010000}"/>
    <cellStyle name="Comma 4 5 2 8 2" xfId="599" xr:uid="{00000000-0005-0000-0000-000053010000}"/>
    <cellStyle name="Comma 4 5 2 8 3" xfId="906" xr:uid="{00000000-0005-0000-0000-000054010000}"/>
    <cellStyle name="Comma 4 5 2 9" xfId="328" xr:uid="{00000000-0005-0000-0000-000055010000}"/>
    <cellStyle name="Comma 4 5 2 9 2" xfId="635" xr:uid="{00000000-0005-0000-0000-000056010000}"/>
    <cellStyle name="Comma 4 5 2 9 3" xfId="942" xr:uid="{00000000-0005-0000-0000-000057010000}"/>
    <cellStyle name="Comma 4 5 3" xfId="70" xr:uid="{00000000-0005-0000-0000-000058010000}"/>
    <cellStyle name="Comma 4 5 3 2" xfId="380" xr:uid="{00000000-0005-0000-0000-000059010000}"/>
    <cellStyle name="Comma 4 5 3 3" xfId="687" xr:uid="{00000000-0005-0000-0000-00005A010000}"/>
    <cellStyle name="Comma 4 5 4" xfId="104" xr:uid="{00000000-0005-0000-0000-00005B010000}"/>
    <cellStyle name="Comma 4 5 4 2" xfId="413" xr:uid="{00000000-0005-0000-0000-00005C010000}"/>
    <cellStyle name="Comma 4 5 4 3" xfId="720" xr:uid="{00000000-0005-0000-0000-00005D010000}"/>
    <cellStyle name="Comma 4 5 5" xfId="136" xr:uid="{00000000-0005-0000-0000-00005E010000}"/>
    <cellStyle name="Comma 4 5 5 2" xfId="445" xr:uid="{00000000-0005-0000-0000-00005F010000}"/>
    <cellStyle name="Comma 4 5 5 3" xfId="752" xr:uid="{00000000-0005-0000-0000-000060010000}"/>
    <cellStyle name="Comma 4 5 6" xfId="168" xr:uid="{00000000-0005-0000-0000-000061010000}"/>
    <cellStyle name="Comma 4 5 6 2" xfId="477" xr:uid="{00000000-0005-0000-0000-000062010000}"/>
    <cellStyle name="Comma 4 5 6 3" xfId="784" xr:uid="{00000000-0005-0000-0000-000063010000}"/>
    <cellStyle name="Comma 4 5 7" xfId="202" xr:uid="{00000000-0005-0000-0000-000064010000}"/>
    <cellStyle name="Comma 4 5 7 2" xfId="511" xr:uid="{00000000-0005-0000-0000-000065010000}"/>
    <cellStyle name="Comma 4 5 7 3" xfId="818" xr:uid="{00000000-0005-0000-0000-000066010000}"/>
    <cellStyle name="Comma 4 5 8" xfId="238" xr:uid="{00000000-0005-0000-0000-000067010000}"/>
    <cellStyle name="Comma 4 5 8 2" xfId="547" xr:uid="{00000000-0005-0000-0000-000068010000}"/>
    <cellStyle name="Comma 4 5 8 3" xfId="854" xr:uid="{00000000-0005-0000-0000-000069010000}"/>
    <cellStyle name="Comma 4 5 9" xfId="276" xr:uid="{00000000-0005-0000-0000-00006A010000}"/>
    <cellStyle name="Comma 4 5 9 2" xfId="583" xr:uid="{00000000-0005-0000-0000-00006B010000}"/>
    <cellStyle name="Comma 4 5 9 3" xfId="890" xr:uid="{00000000-0005-0000-0000-00006C010000}"/>
    <cellStyle name="Comma 4 6" xfId="32" xr:uid="{00000000-0005-0000-0000-00006D010000}"/>
    <cellStyle name="Comma 4 6 10" xfId="314" xr:uid="{00000000-0005-0000-0000-00006E010000}"/>
    <cellStyle name="Comma 4 6 10 2" xfId="621" xr:uid="{00000000-0005-0000-0000-00006F010000}"/>
    <cellStyle name="Comma 4 6 10 3" xfId="928" xr:uid="{00000000-0005-0000-0000-000070010000}"/>
    <cellStyle name="Comma 4 6 11" xfId="350" xr:uid="{00000000-0005-0000-0000-000071010000}"/>
    <cellStyle name="Comma 4 6 12" xfId="657" xr:uid="{00000000-0005-0000-0000-000072010000}"/>
    <cellStyle name="Comma 4 6 2" xfId="56" xr:uid="{00000000-0005-0000-0000-000073010000}"/>
    <cellStyle name="Comma 4 6 2 10" xfId="366" xr:uid="{00000000-0005-0000-0000-000074010000}"/>
    <cellStyle name="Comma 4 6 2 11" xfId="673" xr:uid="{00000000-0005-0000-0000-000075010000}"/>
    <cellStyle name="Comma 4 6 2 2" xfId="88" xr:uid="{00000000-0005-0000-0000-000076010000}"/>
    <cellStyle name="Comma 4 6 2 2 2" xfId="398" xr:uid="{00000000-0005-0000-0000-000077010000}"/>
    <cellStyle name="Comma 4 6 2 2 3" xfId="705" xr:uid="{00000000-0005-0000-0000-000078010000}"/>
    <cellStyle name="Comma 4 6 2 3" xfId="122" xr:uid="{00000000-0005-0000-0000-000079010000}"/>
    <cellStyle name="Comma 4 6 2 3 2" xfId="431" xr:uid="{00000000-0005-0000-0000-00007A010000}"/>
    <cellStyle name="Comma 4 6 2 3 3" xfId="738" xr:uid="{00000000-0005-0000-0000-00007B010000}"/>
    <cellStyle name="Comma 4 6 2 4" xfId="154" xr:uid="{00000000-0005-0000-0000-00007C010000}"/>
    <cellStyle name="Comma 4 6 2 4 2" xfId="463" xr:uid="{00000000-0005-0000-0000-00007D010000}"/>
    <cellStyle name="Comma 4 6 2 4 3" xfId="770" xr:uid="{00000000-0005-0000-0000-00007E010000}"/>
    <cellStyle name="Comma 4 6 2 5" xfId="186" xr:uid="{00000000-0005-0000-0000-00007F010000}"/>
    <cellStyle name="Comma 4 6 2 5 2" xfId="495" xr:uid="{00000000-0005-0000-0000-000080010000}"/>
    <cellStyle name="Comma 4 6 2 5 3" xfId="802" xr:uid="{00000000-0005-0000-0000-000081010000}"/>
    <cellStyle name="Comma 4 6 2 6" xfId="220" xr:uid="{00000000-0005-0000-0000-000082010000}"/>
    <cellStyle name="Comma 4 6 2 6 2" xfId="529" xr:uid="{00000000-0005-0000-0000-000083010000}"/>
    <cellStyle name="Comma 4 6 2 6 3" xfId="836" xr:uid="{00000000-0005-0000-0000-000084010000}"/>
    <cellStyle name="Comma 4 6 2 7" xfId="256" xr:uid="{00000000-0005-0000-0000-000085010000}"/>
    <cellStyle name="Comma 4 6 2 7 2" xfId="565" xr:uid="{00000000-0005-0000-0000-000086010000}"/>
    <cellStyle name="Comma 4 6 2 7 3" xfId="872" xr:uid="{00000000-0005-0000-0000-000087010000}"/>
    <cellStyle name="Comma 4 6 2 8" xfId="294" xr:uid="{00000000-0005-0000-0000-000088010000}"/>
    <cellStyle name="Comma 4 6 2 8 2" xfId="601" xr:uid="{00000000-0005-0000-0000-000089010000}"/>
    <cellStyle name="Comma 4 6 2 8 3" xfId="908" xr:uid="{00000000-0005-0000-0000-00008A010000}"/>
    <cellStyle name="Comma 4 6 2 9" xfId="330" xr:uid="{00000000-0005-0000-0000-00008B010000}"/>
    <cellStyle name="Comma 4 6 2 9 2" xfId="637" xr:uid="{00000000-0005-0000-0000-00008C010000}"/>
    <cellStyle name="Comma 4 6 2 9 3" xfId="944" xr:uid="{00000000-0005-0000-0000-00008D010000}"/>
    <cellStyle name="Comma 4 6 3" xfId="72" xr:uid="{00000000-0005-0000-0000-00008E010000}"/>
    <cellStyle name="Comma 4 6 3 2" xfId="382" xr:uid="{00000000-0005-0000-0000-00008F010000}"/>
    <cellStyle name="Comma 4 6 3 3" xfId="689" xr:uid="{00000000-0005-0000-0000-000090010000}"/>
    <cellStyle name="Comma 4 6 4" xfId="106" xr:uid="{00000000-0005-0000-0000-000091010000}"/>
    <cellStyle name="Comma 4 6 4 2" xfId="415" xr:uid="{00000000-0005-0000-0000-000092010000}"/>
    <cellStyle name="Comma 4 6 4 3" xfId="722" xr:uid="{00000000-0005-0000-0000-000093010000}"/>
    <cellStyle name="Comma 4 6 5" xfId="138" xr:uid="{00000000-0005-0000-0000-000094010000}"/>
    <cellStyle name="Comma 4 6 5 2" xfId="447" xr:uid="{00000000-0005-0000-0000-000095010000}"/>
    <cellStyle name="Comma 4 6 5 3" xfId="754" xr:uid="{00000000-0005-0000-0000-000096010000}"/>
    <cellStyle name="Comma 4 6 6" xfId="170" xr:uid="{00000000-0005-0000-0000-000097010000}"/>
    <cellStyle name="Comma 4 6 6 2" xfId="479" xr:uid="{00000000-0005-0000-0000-000098010000}"/>
    <cellStyle name="Comma 4 6 6 3" xfId="786" xr:uid="{00000000-0005-0000-0000-000099010000}"/>
    <cellStyle name="Comma 4 6 7" xfId="204" xr:uid="{00000000-0005-0000-0000-00009A010000}"/>
    <cellStyle name="Comma 4 6 7 2" xfId="513" xr:uid="{00000000-0005-0000-0000-00009B010000}"/>
    <cellStyle name="Comma 4 6 7 3" xfId="820" xr:uid="{00000000-0005-0000-0000-00009C010000}"/>
    <cellStyle name="Comma 4 6 8" xfId="240" xr:uid="{00000000-0005-0000-0000-00009D010000}"/>
    <cellStyle name="Comma 4 6 8 2" xfId="549" xr:uid="{00000000-0005-0000-0000-00009E010000}"/>
    <cellStyle name="Comma 4 6 8 3" xfId="856" xr:uid="{00000000-0005-0000-0000-00009F010000}"/>
    <cellStyle name="Comma 4 6 9" xfId="278" xr:uid="{00000000-0005-0000-0000-0000A0010000}"/>
    <cellStyle name="Comma 4 6 9 2" xfId="585" xr:uid="{00000000-0005-0000-0000-0000A1010000}"/>
    <cellStyle name="Comma 4 6 9 3" xfId="892" xr:uid="{00000000-0005-0000-0000-0000A2010000}"/>
    <cellStyle name="Comma 4 7" xfId="40" xr:uid="{00000000-0005-0000-0000-0000A3010000}"/>
    <cellStyle name="Comma 4 7 10" xfId="352" xr:uid="{00000000-0005-0000-0000-0000A4010000}"/>
    <cellStyle name="Comma 4 7 11" xfId="659" xr:uid="{00000000-0005-0000-0000-0000A5010000}"/>
    <cellStyle name="Comma 4 7 2" xfId="74" xr:uid="{00000000-0005-0000-0000-0000A6010000}"/>
    <cellStyle name="Comma 4 7 2 2" xfId="384" xr:uid="{00000000-0005-0000-0000-0000A7010000}"/>
    <cellStyle name="Comma 4 7 2 3" xfId="691" xr:uid="{00000000-0005-0000-0000-0000A8010000}"/>
    <cellStyle name="Comma 4 7 3" xfId="108" xr:uid="{00000000-0005-0000-0000-0000A9010000}"/>
    <cellStyle name="Comma 4 7 3 2" xfId="417" xr:uid="{00000000-0005-0000-0000-0000AA010000}"/>
    <cellStyle name="Comma 4 7 3 3" xfId="724" xr:uid="{00000000-0005-0000-0000-0000AB010000}"/>
    <cellStyle name="Comma 4 7 4" xfId="140" xr:uid="{00000000-0005-0000-0000-0000AC010000}"/>
    <cellStyle name="Comma 4 7 4 2" xfId="449" xr:uid="{00000000-0005-0000-0000-0000AD010000}"/>
    <cellStyle name="Comma 4 7 4 3" xfId="756" xr:uid="{00000000-0005-0000-0000-0000AE010000}"/>
    <cellStyle name="Comma 4 7 5" xfId="172" xr:uid="{00000000-0005-0000-0000-0000AF010000}"/>
    <cellStyle name="Comma 4 7 5 2" xfId="481" xr:uid="{00000000-0005-0000-0000-0000B0010000}"/>
    <cellStyle name="Comma 4 7 5 3" xfId="788" xr:uid="{00000000-0005-0000-0000-0000B1010000}"/>
    <cellStyle name="Comma 4 7 6" xfId="206" xr:uid="{00000000-0005-0000-0000-0000B2010000}"/>
    <cellStyle name="Comma 4 7 6 2" xfId="515" xr:uid="{00000000-0005-0000-0000-0000B3010000}"/>
    <cellStyle name="Comma 4 7 6 3" xfId="822" xr:uid="{00000000-0005-0000-0000-0000B4010000}"/>
    <cellStyle name="Comma 4 7 7" xfId="242" xr:uid="{00000000-0005-0000-0000-0000B5010000}"/>
    <cellStyle name="Comma 4 7 7 2" xfId="551" xr:uid="{00000000-0005-0000-0000-0000B6010000}"/>
    <cellStyle name="Comma 4 7 7 3" xfId="858" xr:uid="{00000000-0005-0000-0000-0000B7010000}"/>
    <cellStyle name="Comma 4 7 8" xfId="280" xr:uid="{00000000-0005-0000-0000-0000B8010000}"/>
    <cellStyle name="Comma 4 7 8 2" xfId="587" xr:uid="{00000000-0005-0000-0000-0000B9010000}"/>
    <cellStyle name="Comma 4 7 8 3" xfId="894" xr:uid="{00000000-0005-0000-0000-0000BA010000}"/>
    <cellStyle name="Comma 4 7 9" xfId="316" xr:uid="{00000000-0005-0000-0000-0000BB010000}"/>
    <cellStyle name="Comma 4 7 9 2" xfId="623" xr:uid="{00000000-0005-0000-0000-0000BC010000}"/>
    <cellStyle name="Comma 4 7 9 3" xfId="930" xr:uid="{00000000-0005-0000-0000-0000BD010000}"/>
    <cellStyle name="Comma 4 8" xfId="58" xr:uid="{00000000-0005-0000-0000-0000BE010000}"/>
    <cellStyle name="Comma 4 8 2" xfId="222" xr:uid="{00000000-0005-0000-0000-0000BF010000}"/>
    <cellStyle name="Comma 4 8 2 2" xfId="531" xr:uid="{00000000-0005-0000-0000-0000C0010000}"/>
    <cellStyle name="Comma 4 8 2 3" xfId="838" xr:uid="{00000000-0005-0000-0000-0000C1010000}"/>
    <cellStyle name="Comma 4 8 3" xfId="260" xr:uid="{00000000-0005-0000-0000-0000C2010000}"/>
    <cellStyle name="Comma 4 8 3 2" xfId="569" xr:uid="{00000000-0005-0000-0000-0000C3010000}"/>
    <cellStyle name="Comma 4 8 3 3" xfId="876" xr:uid="{00000000-0005-0000-0000-0000C4010000}"/>
    <cellStyle name="Comma 4 8 4" xfId="298" xr:uid="{00000000-0005-0000-0000-0000C5010000}"/>
    <cellStyle name="Comma 4 8 4 2" xfId="605" xr:uid="{00000000-0005-0000-0000-0000C6010000}"/>
    <cellStyle name="Comma 4 8 4 3" xfId="912" xr:uid="{00000000-0005-0000-0000-0000C7010000}"/>
    <cellStyle name="Comma 4 8 5" xfId="332" xr:uid="{00000000-0005-0000-0000-0000C8010000}"/>
    <cellStyle name="Comma 4 8 5 2" xfId="639" xr:uid="{00000000-0005-0000-0000-0000C9010000}"/>
    <cellStyle name="Comma 4 8 5 3" xfId="946" xr:uid="{00000000-0005-0000-0000-0000CA010000}"/>
    <cellStyle name="Comma 4 8 6" xfId="368" xr:uid="{00000000-0005-0000-0000-0000CB010000}"/>
    <cellStyle name="Comma 4 8 7" xfId="675" xr:uid="{00000000-0005-0000-0000-0000CC010000}"/>
    <cellStyle name="Comma 4 9" xfId="92" xr:uid="{00000000-0005-0000-0000-0000CD010000}"/>
    <cellStyle name="Comma 4 9 2" xfId="401" xr:uid="{00000000-0005-0000-0000-0000CE010000}"/>
    <cellStyle name="Comma 4 9 3" xfId="708" xr:uid="{00000000-0005-0000-0000-0000CF010000}"/>
    <cellStyle name="Comma 5" xfId="24" xr:uid="{00000000-0005-0000-0000-0000D0010000}"/>
    <cellStyle name="Comma 5 2" xfId="34" xr:uid="{00000000-0005-0000-0000-0000D1010000}"/>
    <cellStyle name="Comma 6" xfId="953" xr:uid="{FFD0680E-5598-43E5-A584-94A4BD497057}"/>
    <cellStyle name="Comma_wsrmp cash flow support 05-06" xfId="955" xr:uid="{9BCF3762-83A8-4854-98D0-9831B513BCFB}"/>
    <cellStyle name="Currency" xfId="11" builtinId="4"/>
    <cellStyle name="Currency 2" xfId="9" xr:uid="{00000000-0005-0000-0000-0000D3010000}"/>
    <cellStyle name="Currency 3" xfId="36" xr:uid="{00000000-0005-0000-0000-0000D4010000}"/>
    <cellStyle name="Currency 4" xfId="42" xr:uid="{00000000-0005-0000-0000-0000D5010000}"/>
    <cellStyle name="Hyperlink" xfId="949" builtinId="8"/>
    <cellStyle name="Hyperlink 2" xfId="14" xr:uid="{00000000-0005-0000-0000-0000D7010000}"/>
    <cellStyle name="Hyperlink 3" xfId="17" xr:uid="{00000000-0005-0000-0000-0000D8010000}"/>
    <cellStyle name="Hyperlink 4" xfId="89" xr:uid="{00000000-0005-0000-0000-0000D9010000}"/>
    <cellStyle name="Hyperlink 4 2" xfId="399" xr:uid="{00000000-0005-0000-0000-0000DA010000}"/>
    <cellStyle name="Hyperlink 4 3" xfId="706" xr:uid="{00000000-0005-0000-0000-0000DB010000}"/>
    <cellStyle name="Normal" xfId="0" builtinId="0"/>
    <cellStyle name="Normal 2" xfId="2" xr:uid="{00000000-0005-0000-0000-0000DD010000}"/>
    <cellStyle name="Normal 2 2" xfId="13" xr:uid="{00000000-0005-0000-0000-0000DE010000}"/>
    <cellStyle name="Normal 2 3" xfId="12" xr:uid="{00000000-0005-0000-0000-0000DF010000}"/>
    <cellStyle name="Normal 2 4" xfId="37" xr:uid="{00000000-0005-0000-0000-0000E0010000}"/>
    <cellStyle name="Normal 2 5" xfId="187" xr:uid="{00000000-0005-0000-0000-0000E1010000}"/>
    <cellStyle name="Normal 2 5 2" xfId="223" xr:uid="{00000000-0005-0000-0000-0000E2010000}"/>
    <cellStyle name="Normal 2 5 2 2" xfId="532" xr:uid="{00000000-0005-0000-0000-0000E3010000}"/>
    <cellStyle name="Normal 2 5 2 3" xfId="839" xr:uid="{00000000-0005-0000-0000-0000E4010000}"/>
    <cellStyle name="Normal 2 5 3" xfId="257" xr:uid="{00000000-0005-0000-0000-0000E5010000}"/>
    <cellStyle name="Normal 2 5 3 2" xfId="566" xr:uid="{00000000-0005-0000-0000-0000E6010000}"/>
    <cellStyle name="Normal 2 5 3 3" xfId="873" xr:uid="{00000000-0005-0000-0000-0000E7010000}"/>
    <cellStyle name="Normal 2 5 4" xfId="296" xr:uid="{00000000-0005-0000-0000-0000E8010000}"/>
    <cellStyle name="Normal 2 5 4 2" xfId="603" xr:uid="{00000000-0005-0000-0000-0000E9010000}"/>
    <cellStyle name="Normal 2 5 4 3" xfId="910" xr:uid="{00000000-0005-0000-0000-0000EA010000}"/>
    <cellStyle name="Normal 2 5 5" xfId="333" xr:uid="{00000000-0005-0000-0000-0000EB010000}"/>
    <cellStyle name="Normal 2 5 5 2" xfId="640" xr:uid="{00000000-0005-0000-0000-0000EC010000}"/>
    <cellStyle name="Normal 2 5 5 3" xfId="947" xr:uid="{00000000-0005-0000-0000-0000ED010000}"/>
    <cellStyle name="Normal 2 5 6" xfId="496" xr:uid="{00000000-0005-0000-0000-0000EE010000}"/>
    <cellStyle name="Normal 2 5 7" xfId="803" xr:uid="{00000000-0005-0000-0000-0000EF010000}"/>
    <cellStyle name="Normal 3" xfId="3" xr:uid="{00000000-0005-0000-0000-0000F0010000}"/>
    <cellStyle name="Normal 3 2" xfId="262" xr:uid="{00000000-0005-0000-0000-0000F1010000}"/>
    <cellStyle name="Normal 4" xfId="8" xr:uid="{00000000-0005-0000-0000-0000F2010000}"/>
    <cellStyle name="Normal 5" xfId="15" xr:uid="{00000000-0005-0000-0000-0000F3010000}"/>
    <cellStyle name="Normal 5 10" xfId="123" xr:uid="{00000000-0005-0000-0000-0000F4010000}"/>
    <cellStyle name="Normal 5 10 2" xfId="432" xr:uid="{00000000-0005-0000-0000-0000F5010000}"/>
    <cellStyle name="Normal 5 10 3" xfId="739" xr:uid="{00000000-0005-0000-0000-0000F6010000}"/>
    <cellStyle name="Normal 5 11" xfId="155" xr:uid="{00000000-0005-0000-0000-0000F7010000}"/>
    <cellStyle name="Normal 5 11 2" xfId="464" xr:uid="{00000000-0005-0000-0000-0000F8010000}"/>
    <cellStyle name="Normal 5 11 3" xfId="771" xr:uid="{00000000-0005-0000-0000-0000F9010000}"/>
    <cellStyle name="Normal 5 12" xfId="189" xr:uid="{00000000-0005-0000-0000-0000FA010000}"/>
    <cellStyle name="Normal 5 12 2" xfId="498" xr:uid="{00000000-0005-0000-0000-0000FB010000}"/>
    <cellStyle name="Normal 5 12 3" xfId="805" xr:uid="{00000000-0005-0000-0000-0000FC010000}"/>
    <cellStyle name="Normal 5 13" xfId="225" xr:uid="{00000000-0005-0000-0000-0000FD010000}"/>
    <cellStyle name="Normal 5 13 2" xfId="534" xr:uid="{00000000-0005-0000-0000-0000FE010000}"/>
    <cellStyle name="Normal 5 13 3" xfId="841" xr:uid="{00000000-0005-0000-0000-0000FF010000}"/>
    <cellStyle name="Normal 5 14" xfId="263" xr:uid="{00000000-0005-0000-0000-000000020000}"/>
    <cellStyle name="Normal 5 14 2" xfId="570" xr:uid="{00000000-0005-0000-0000-000001020000}"/>
    <cellStyle name="Normal 5 14 3" xfId="877" xr:uid="{00000000-0005-0000-0000-000002020000}"/>
    <cellStyle name="Normal 5 15" xfId="299" xr:uid="{00000000-0005-0000-0000-000003020000}"/>
    <cellStyle name="Normal 5 15 2" xfId="606" xr:uid="{00000000-0005-0000-0000-000004020000}"/>
    <cellStyle name="Normal 5 15 3" xfId="913" xr:uid="{00000000-0005-0000-0000-000005020000}"/>
    <cellStyle name="Normal 5 16" xfId="335" xr:uid="{00000000-0005-0000-0000-000006020000}"/>
    <cellStyle name="Normal 5 17" xfId="642" xr:uid="{00000000-0005-0000-0000-000007020000}"/>
    <cellStyle name="Normal 5 2" xfId="18" xr:uid="{00000000-0005-0000-0000-000008020000}"/>
    <cellStyle name="Normal 5 2 10" xfId="227" xr:uid="{00000000-0005-0000-0000-000009020000}"/>
    <cellStyle name="Normal 5 2 10 2" xfId="536" xr:uid="{00000000-0005-0000-0000-00000A020000}"/>
    <cellStyle name="Normal 5 2 10 3" xfId="843" xr:uid="{00000000-0005-0000-0000-00000B020000}"/>
    <cellStyle name="Normal 5 2 11" xfId="265" xr:uid="{00000000-0005-0000-0000-00000C020000}"/>
    <cellStyle name="Normal 5 2 11 2" xfId="572" xr:uid="{00000000-0005-0000-0000-00000D020000}"/>
    <cellStyle name="Normal 5 2 11 3" xfId="879" xr:uid="{00000000-0005-0000-0000-00000E020000}"/>
    <cellStyle name="Normal 5 2 12" xfId="301" xr:uid="{00000000-0005-0000-0000-00000F020000}"/>
    <cellStyle name="Normal 5 2 12 2" xfId="608" xr:uid="{00000000-0005-0000-0000-000010020000}"/>
    <cellStyle name="Normal 5 2 12 3" xfId="915" xr:uid="{00000000-0005-0000-0000-000011020000}"/>
    <cellStyle name="Normal 5 2 13" xfId="337" xr:uid="{00000000-0005-0000-0000-000012020000}"/>
    <cellStyle name="Normal 5 2 14" xfId="644" xr:uid="{00000000-0005-0000-0000-000013020000}"/>
    <cellStyle name="Normal 5 2 2" xfId="25" xr:uid="{00000000-0005-0000-0000-000014020000}"/>
    <cellStyle name="Normal 5 2 2 10" xfId="307" xr:uid="{00000000-0005-0000-0000-000015020000}"/>
    <cellStyle name="Normal 5 2 2 10 2" xfId="614" xr:uid="{00000000-0005-0000-0000-000016020000}"/>
    <cellStyle name="Normal 5 2 2 10 3" xfId="921" xr:uid="{00000000-0005-0000-0000-000017020000}"/>
    <cellStyle name="Normal 5 2 2 11" xfId="343" xr:uid="{00000000-0005-0000-0000-000018020000}"/>
    <cellStyle name="Normal 5 2 2 12" xfId="650" xr:uid="{00000000-0005-0000-0000-000019020000}"/>
    <cellStyle name="Normal 5 2 2 2" xfId="49" xr:uid="{00000000-0005-0000-0000-00001A020000}"/>
    <cellStyle name="Normal 5 2 2 2 10" xfId="359" xr:uid="{00000000-0005-0000-0000-00001B020000}"/>
    <cellStyle name="Normal 5 2 2 2 11" xfId="666" xr:uid="{00000000-0005-0000-0000-00001C020000}"/>
    <cellStyle name="Normal 5 2 2 2 2" xfId="81" xr:uid="{00000000-0005-0000-0000-00001D020000}"/>
    <cellStyle name="Normal 5 2 2 2 2 2" xfId="391" xr:uid="{00000000-0005-0000-0000-00001E020000}"/>
    <cellStyle name="Normal 5 2 2 2 2 3" xfId="698" xr:uid="{00000000-0005-0000-0000-00001F020000}"/>
    <cellStyle name="Normal 5 2 2 2 3" xfId="115" xr:uid="{00000000-0005-0000-0000-000020020000}"/>
    <cellStyle name="Normal 5 2 2 2 3 2" xfId="424" xr:uid="{00000000-0005-0000-0000-000021020000}"/>
    <cellStyle name="Normal 5 2 2 2 3 3" xfId="731" xr:uid="{00000000-0005-0000-0000-000022020000}"/>
    <cellStyle name="Normal 5 2 2 2 4" xfId="147" xr:uid="{00000000-0005-0000-0000-000023020000}"/>
    <cellStyle name="Normal 5 2 2 2 4 2" xfId="456" xr:uid="{00000000-0005-0000-0000-000024020000}"/>
    <cellStyle name="Normal 5 2 2 2 4 3" xfId="763" xr:uid="{00000000-0005-0000-0000-000025020000}"/>
    <cellStyle name="Normal 5 2 2 2 5" xfId="179" xr:uid="{00000000-0005-0000-0000-000026020000}"/>
    <cellStyle name="Normal 5 2 2 2 5 2" xfId="488" xr:uid="{00000000-0005-0000-0000-000027020000}"/>
    <cellStyle name="Normal 5 2 2 2 5 3" xfId="795" xr:uid="{00000000-0005-0000-0000-000028020000}"/>
    <cellStyle name="Normal 5 2 2 2 6" xfId="213" xr:uid="{00000000-0005-0000-0000-000029020000}"/>
    <cellStyle name="Normal 5 2 2 2 6 2" xfId="522" xr:uid="{00000000-0005-0000-0000-00002A020000}"/>
    <cellStyle name="Normal 5 2 2 2 6 3" xfId="829" xr:uid="{00000000-0005-0000-0000-00002B020000}"/>
    <cellStyle name="Normal 5 2 2 2 7" xfId="249" xr:uid="{00000000-0005-0000-0000-00002C020000}"/>
    <cellStyle name="Normal 5 2 2 2 7 2" xfId="558" xr:uid="{00000000-0005-0000-0000-00002D020000}"/>
    <cellStyle name="Normal 5 2 2 2 7 3" xfId="865" xr:uid="{00000000-0005-0000-0000-00002E020000}"/>
    <cellStyle name="Normal 5 2 2 2 8" xfId="287" xr:uid="{00000000-0005-0000-0000-00002F020000}"/>
    <cellStyle name="Normal 5 2 2 2 8 2" xfId="594" xr:uid="{00000000-0005-0000-0000-000030020000}"/>
    <cellStyle name="Normal 5 2 2 2 8 3" xfId="901" xr:uid="{00000000-0005-0000-0000-000031020000}"/>
    <cellStyle name="Normal 5 2 2 2 9" xfId="323" xr:uid="{00000000-0005-0000-0000-000032020000}"/>
    <cellStyle name="Normal 5 2 2 2 9 2" xfId="630" xr:uid="{00000000-0005-0000-0000-000033020000}"/>
    <cellStyle name="Normal 5 2 2 2 9 3" xfId="937" xr:uid="{00000000-0005-0000-0000-000034020000}"/>
    <cellStyle name="Normal 5 2 2 3" xfId="65" xr:uid="{00000000-0005-0000-0000-000035020000}"/>
    <cellStyle name="Normal 5 2 2 3 2" xfId="375" xr:uid="{00000000-0005-0000-0000-000036020000}"/>
    <cellStyle name="Normal 5 2 2 3 3" xfId="682" xr:uid="{00000000-0005-0000-0000-000037020000}"/>
    <cellStyle name="Normal 5 2 2 4" xfId="99" xr:uid="{00000000-0005-0000-0000-000038020000}"/>
    <cellStyle name="Normal 5 2 2 4 2" xfId="408" xr:uid="{00000000-0005-0000-0000-000039020000}"/>
    <cellStyle name="Normal 5 2 2 4 3" xfId="715" xr:uid="{00000000-0005-0000-0000-00003A020000}"/>
    <cellStyle name="Normal 5 2 2 5" xfId="131" xr:uid="{00000000-0005-0000-0000-00003B020000}"/>
    <cellStyle name="Normal 5 2 2 5 2" xfId="440" xr:uid="{00000000-0005-0000-0000-00003C020000}"/>
    <cellStyle name="Normal 5 2 2 5 3" xfId="747" xr:uid="{00000000-0005-0000-0000-00003D020000}"/>
    <cellStyle name="Normal 5 2 2 6" xfId="163" xr:uid="{00000000-0005-0000-0000-00003E020000}"/>
    <cellStyle name="Normal 5 2 2 6 2" xfId="472" xr:uid="{00000000-0005-0000-0000-00003F020000}"/>
    <cellStyle name="Normal 5 2 2 6 3" xfId="779" xr:uid="{00000000-0005-0000-0000-000040020000}"/>
    <cellStyle name="Normal 5 2 2 7" xfId="197" xr:uid="{00000000-0005-0000-0000-000041020000}"/>
    <cellStyle name="Normal 5 2 2 7 2" xfId="506" xr:uid="{00000000-0005-0000-0000-000042020000}"/>
    <cellStyle name="Normal 5 2 2 7 3" xfId="813" xr:uid="{00000000-0005-0000-0000-000043020000}"/>
    <cellStyle name="Normal 5 2 2 8" xfId="233" xr:uid="{00000000-0005-0000-0000-000044020000}"/>
    <cellStyle name="Normal 5 2 2 8 2" xfId="542" xr:uid="{00000000-0005-0000-0000-000045020000}"/>
    <cellStyle name="Normal 5 2 2 8 3" xfId="849" xr:uid="{00000000-0005-0000-0000-000046020000}"/>
    <cellStyle name="Normal 5 2 2 9" xfId="271" xr:uid="{00000000-0005-0000-0000-000047020000}"/>
    <cellStyle name="Normal 5 2 2 9 2" xfId="578" xr:uid="{00000000-0005-0000-0000-000048020000}"/>
    <cellStyle name="Normal 5 2 2 9 3" xfId="885" xr:uid="{00000000-0005-0000-0000-000049020000}"/>
    <cellStyle name="Normal 5 2 3" xfId="38" xr:uid="{00000000-0005-0000-0000-00004A020000}"/>
    <cellStyle name="Normal 5 2 4" xfId="43" xr:uid="{00000000-0005-0000-0000-00004B020000}"/>
    <cellStyle name="Normal 5 2 4 10" xfId="353" xr:uid="{00000000-0005-0000-0000-00004C020000}"/>
    <cellStyle name="Normal 5 2 4 11" xfId="660" xr:uid="{00000000-0005-0000-0000-00004D020000}"/>
    <cellStyle name="Normal 5 2 4 2" xfId="75" xr:uid="{00000000-0005-0000-0000-00004E020000}"/>
    <cellStyle name="Normal 5 2 4 2 2" xfId="385" xr:uid="{00000000-0005-0000-0000-00004F020000}"/>
    <cellStyle name="Normal 5 2 4 2 3" xfId="692" xr:uid="{00000000-0005-0000-0000-000050020000}"/>
    <cellStyle name="Normal 5 2 4 3" xfId="109" xr:uid="{00000000-0005-0000-0000-000051020000}"/>
    <cellStyle name="Normal 5 2 4 3 2" xfId="418" xr:uid="{00000000-0005-0000-0000-000052020000}"/>
    <cellStyle name="Normal 5 2 4 3 3" xfId="725" xr:uid="{00000000-0005-0000-0000-000053020000}"/>
    <cellStyle name="Normal 5 2 4 4" xfId="141" xr:uid="{00000000-0005-0000-0000-000054020000}"/>
    <cellStyle name="Normal 5 2 4 4 2" xfId="450" xr:uid="{00000000-0005-0000-0000-000055020000}"/>
    <cellStyle name="Normal 5 2 4 4 3" xfId="757" xr:uid="{00000000-0005-0000-0000-000056020000}"/>
    <cellStyle name="Normal 5 2 4 5" xfId="173" xr:uid="{00000000-0005-0000-0000-000057020000}"/>
    <cellStyle name="Normal 5 2 4 5 2" xfId="482" xr:uid="{00000000-0005-0000-0000-000058020000}"/>
    <cellStyle name="Normal 5 2 4 5 3" xfId="789" xr:uid="{00000000-0005-0000-0000-000059020000}"/>
    <cellStyle name="Normal 5 2 4 6" xfId="207" xr:uid="{00000000-0005-0000-0000-00005A020000}"/>
    <cellStyle name="Normal 5 2 4 6 2" xfId="516" xr:uid="{00000000-0005-0000-0000-00005B020000}"/>
    <cellStyle name="Normal 5 2 4 6 3" xfId="823" xr:uid="{00000000-0005-0000-0000-00005C020000}"/>
    <cellStyle name="Normal 5 2 4 7" xfId="243" xr:uid="{00000000-0005-0000-0000-00005D020000}"/>
    <cellStyle name="Normal 5 2 4 7 2" xfId="552" xr:uid="{00000000-0005-0000-0000-00005E020000}"/>
    <cellStyle name="Normal 5 2 4 7 3" xfId="859" xr:uid="{00000000-0005-0000-0000-00005F020000}"/>
    <cellStyle name="Normal 5 2 4 8" xfId="281" xr:uid="{00000000-0005-0000-0000-000060020000}"/>
    <cellStyle name="Normal 5 2 4 8 2" xfId="588" xr:uid="{00000000-0005-0000-0000-000061020000}"/>
    <cellStyle name="Normal 5 2 4 8 3" xfId="895" xr:uid="{00000000-0005-0000-0000-000062020000}"/>
    <cellStyle name="Normal 5 2 4 9" xfId="317" xr:uid="{00000000-0005-0000-0000-000063020000}"/>
    <cellStyle name="Normal 5 2 4 9 2" xfId="624" xr:uid="{00000000-0005-0000-0000-000064020000}"/>
    <cellStyle name="Normal 5 2 4 9 3" xfId="931" xr:uid="{00000000-0005-0000-0000-000065020000}"/>
    <cellStyle name="Normal 5 2 5" xfId="59" xr:uid="{00000000-0005-0000-0000-000066020000}"/>
    <cellStyle name="Normal 5 2 5 2" xfId="369" xr:uid="{00000000-0005-0000-0000-000067020000}"/>
    <cellStyle name="Normal 5 2 5 3" xfId="676" xr:uid="{00000000-0005-0000-0000-000068020000}"/>
    <cellStyle name="Normal 5 2 6" xfId="93" xr:uid="{00000000-0005-0000-0000-000069020000}"/>
    <cellStyle name="Normal 5 2 6 2" xfId="402" xr:uid="{00000000-0005-0000-0000-00006A020000}"/>
    <cellStyle name="Normal 5 2 6 3" xfId="709" xr:uid="{00000000-0005-0000-0000-00006B020000}"/>
    <cellStyle name="Normal 5 2 7" xfId="125" xr:uid="{00000000-0005-0000-0000-00006C020000}"/>
    <cellStyle name="Normal 5 2 7 2" xfId="434" xr:uid="{00000000-0005-0000-0000-00006D020000}"/>
    <cellStyle name="Normal 5 2 7 3" xfId="741" xr:uid="{00000000-0005-0000-0000-00006E020000}"/>
    <cellStyle name="Normal 5 2 8" xfId="157" xr:uid="{00000000-0005-0000-0000-00006F020000}"/>
    <cellStyle name="Normal 5 2 8 2" xfId="466" xr:uid="{00000000-0005-0000-0000-000070020000}"/>
    <cellStyle name="Normal 5 2 8 3" xfId="773" xr:uid="{00000000-0005-0000-0000-000071020000}"/>
    <cellStyle name="Normal 5 2 9" xfId="191" xr:uid="{00000000-0005-0000-0000-000072020000}"/>
    <cellStyle name="Normal 5 2 9 2" xfId="500" xr:uid="{00000000-0005-0000-0000-000073020000}"/>
    <cellStyle name="Normal 5 2 9 3" xfId="807" xr:uid="{00000000-0005-0000-0000-000074020000}"/>
    <cellStyle name="Normal 5 3" xfId="20" xr:uid="{00000000-0005-0000-0000-000075020000}"/>
    <cellStyle name="Normal 5 3 10" xfId="267" xr:uid="{00000000-0005-0000-0000-000076020000}"/>
    <cellStyle name="Normal 5 3 10 2" xfId="574" xr:uid="{00000000-0005-0000-0000-000077020000}"/>
    <cellStyle name="Normal 5 3 10 3" xfId="881" xr:uid="{00000000-0005-0000-0000-000078020000}"/>
    <cellStyle name="Normal 5 3 11" xfId="303" xr:uid="{00000000-0005-0000-0000-000079020000}"/>
    <cellStyle name="Normal 5 3 11 2" xfId="610" xr:uid="{00000000-0005-0000-0000-00007A020000}"/>
    <cellStyle name="Normal 5 3 11 3" xfId="917" xr:uid="{00000000-0005-0000-0000-00007B020000}"/>
    <cellStyle name="Normal 5 3 12" xfId="339" xr:uid="{00000000-0005-0000-0000-00007C020000}"/>
    <cellStyle name="Normal 5 3 13" xfId="646" xr:uid="{00000000-0005-0000-0000-00007D020000}"/>
    <cellStyle name="Normal 5 3 2" xfId="27" xr:uid="{00000000-0005-0000-0000-00007E020000}"/>
    <cellStyle name="Normal 5 3 2 10" xfId="309" xr:uid="{00000000-0005-0000-0000-00007F020000}"/>
    <cellStyle name="Normal 5 3 2 10 2" xfId="616" xr:uid="{00000000-0005-0000-0000-000080020000}"/>
    <cellStyle name="Normal 5 3 2 10 3" xfId="923" xr:uid="{00000000-0005-0000-0000-000081020000}"/>
    <cellStyle name="Normal 5 3 2 11" xfId="345" xr:uid="{00000000-0005-0000-0000-000082020000}"/>
    <cellStyle name="Normal 5 3 2 12" xfId="652" xr:uid="{00000000-0005-0000-0000-000083020000}"/>
    <cellStyle name="Normal 5 3 2 2" xfId="51" xr:uid="{00000000-0005-0000-0000-000084020000}"/>
    <cellStyle name="Normal 5 3 2 2 10" xfId="361" xr:uid="{00000000-0005-0000-0000-000085020000}"/>
    <cellStyle name="Normal 5 3 2 2 11" xfId="668" xr:uid="{00000000-0005-0000-0000-000086020000}"/>
    <cellStyle name="Normal 5 3 2 2 2" xfId="83" xr:uid="{00000000-0005-0000-0000-000087020000}"/>
    <cellStyle name="Normal 5 3 2 2 2 2" xfId="393" xr:uid="{00000000-0005-0000-0000-000088020000}"/>
    <cellStyle name="Normal 5 3 2 2 2 3" xfId="700" xr:uid="{00000000-0005-0000-0000-000089020000}"/>
    <cellStyle name="Normal 5 3 2 2 3" xfId="117" xr:uid="{00000000-0005-0000-0000-00008A020000}"/>
    <cellStyle name="Normal 5 3 2 2 3 2" xfId="426" xr:uid="{00000000-0005-0000-0000-00008B020000}"/>
    <cellStyle name="Normal 5 3 2 2 3 3" xfId="733" xr:uid="{00000000-0005-0000-0000-00008C020000}"/>
    <cellStyle name="Normal 5 3 2 2 4" xfId="149" xr:uid="{00000000-0005-0000-0000-00008D020000}"/>
    <cellStyle name="Normal 5 3 2 2 4 2" xfId="458" xr:uid="{00000000-0005-0000-0000-00008E020000}"/>
    <cellStyle name="Normal 5 3 2 2 4 3" xfId="765" xr:uid="{00000000-0005-0000-0000-00008F020000}"/>
    <cellStyle name="Normal 5 3 2 2 5" xfId="181" xr:uid="{00000000-0005-0000-0000-000090020000}"/>
    <cellStyle name="Normal 5 3 2 2 5 2" xfId="490" xr:uid="{00000000-0005-0000-0000-000091020000}"/>
    <cellStyle name="Normal 5 3 2 2 5 3" xfId="797" xr:uid="{00000000-0005-0000-0000-000092020000}"/>
    <cellStyle name="Normal 5 3 2 2 6" xfId="215" xr:uid="{00000000-0005-0000-0000-000093020000}"/>
    <cellStyle name="Normal 5 3 2 2 6 2" xfId="524" xr:uid="{00000000-0005-0000-0000-000094020000}"/>
    <cellStyle name="Normal 5 3 2 2 6 3" xfId="831" xr:uid="{00000000-0005-0000-0000-000095020000}"/>
    <cellStyle name="Normal 5 3 2 2 7" xfId="251" xr:uid="{00000000-0005-0000-0000-000096020000}"/>
    <cellStyle name="Normal 5 3 2 2 7 2" xfId="560" xr:uid="{00000000-0005-0000-0000-000097020000}"/>
    <cellStyle name="Normal 5 3 2 2 7 3" xfId="867" xr:uid="{00000000-0005-0000-0000-000098020000}"/>
    <cellStyle name="Normal 5 3 2 2 8" xfId="289" xr:uid="{00000000-0005-0000-0000-000099020000}"/>
    <cellStyle name="Normal 5 3 2 2 8 2" xfId="596" xr:uid="{00000000-0005-0000-0000-00009A020000}"/>
    <cellStyle name="Normal 5 3 2 2 8 3" xfId="903" xr:uid="{00000000-0005-0000-0000-00009B020000}"/>
    <cellStyle name="Normal 5 3 2 2 9" xfId="325" xr:uid="{00000000-0005-0000-0000-00009C020000}"/>
    <cellStyle name="Normal 5 3 2 2 9 2" xfId="632" xr:uid="{00000000-0005-0000-0000-00009D020000}"/>
    <cellStyle name="Normal 5 3 2 2 9 3" xfId="939" xr:uid="{00000000-0005-0000-0000-00009E020000}"/>
    <cellStyle name="Normal 5 3 2 3" xfId="67" xr:uid="{00000000-0005-0000-0000-00009F020000}"/>
    <cellStyle name="Normal 5 3 2 3 2" xfId="377" xr:uid="{00000000-0005-0000-0000-0000A0020000}"/>
    <cellStyle name="Normal 5 3 2 3 3" xfId="684" xr:uid="{00000000-0005-0000-0000-0000A1020000}"/>
    <cellStyle name="Normal 5 3 2 4" xfId="101" xr:uid="{00000000-0005-0000-0000-0000A2020000}"/>
    <cellStyle name="Normal 5 3 2 4 2" xfId="410" xr:uid="{00000000-0005-0000-0000-0000A3020000}"/>
    <cellStyle name="Normal 5 3 2 4 3" xfId="717" xr:uid="{00000000-0005-0000-0000-0000A4020000}"/>
    <cellStyle name="Normal 5 3 2 5" xfId="133" xr:uid="{00000000-0005-0000-0000-0000A5020000}"/>
    <cellStyle name="Normal 5 3 2 5 2" xfId="442" xr:uid="{00000000-0005-0000-0000-0000A6020000}"/>
    <cellStyle name="Normal 5 3 2 5 3" xfId="749" xr:uid="{00000000-0005-0000-0000-0000A7020000}"/>
    <cellStyle name="Normal 5 3 2 6" xfId="165" xr:uid="{00000000-0005-0000-0000-0000A8020000}"/>
    <cellStyle name="Normal 5 3 2 6 2" xfId="474" xr:uid="{00000000-0005-0000-0000-0000A9020000}"/>
    <cellStyle name="Normal 5 3 2 6 3" xfId="781" xr:uid="{00000000-0005-0000-0000-0000AA020000}"/>
    <cellStyle name="Normal 5 3 2 7" xfId="199" xr:uid="{00000000-0005-0000-0000-0000AB020000}"/>
    <cellStyle name="Normal 5 3 2 7 2" xfId="508" xr:uid="{00000000-0005-0000-0000-0000AC020000}"/>
    <cellStyle name="Normal 5 3 2 7 3" xfId="815" xr:uid="{00000000-0005-0000-0000-0000AD020000}"/>
    <cellStyle name="Normal 5 3 2 8" xfId="235" xr:uid="{00000000-0005-0000-0000-0000AE020000}"/>
    <cellStyle name="Normal 5 3 2 8 2" xfId="544" xr:uid="{00000000-0005-0000-0000-0000AF020000}"/>
    <cellStyle name="Normal 5 3 2 8 3" xfId="851" xr:uid="{00000000-0005-0000-0000-0000B0020000}"/>
    <cellStyle name="Normal 5 3 2 9" xfId="273" xr:uid="{00000000-0005-0000-0000-0000B1020000}"/>
    <cellStyle name="Normal 5 3 2 9 2" xfId="580" xr:uid="{00000000-0005-0000-0000-0000B2020000}"/>
    <cellStyle name="Normal 5 3 2 9 3" xfId="887" xr:uid="{00000000-0005-0000-0000-0000B3020000}"/>
    <cellStyle name="Normal 5 3 3" xfId="45" xr:uid="{00000000-0005-0000-0000-0000B4020000}"/>
    <cellStyle name="Normal 5 3 3 10" xfId="355" xr:uid="{00000000-0005-0000-0000-0000B5020000}"/>
    <cellStyle name="Normal 5 3 3 11" xfId="662" xr:uid="{00000000-0005-0000-0000-0000B6020000}"/>
    <cellStyle name="Normal 5 3 3 2" xfId="77" xr:uid="{00000000-0005-0000-0000-0000B7020000}"/>
    <cellStyle name="Normal 5 3 3 2 2" xfId="387" xr:uid="{00000000-0005-0000-0000-0000B8020000}"/>
    <cellStyle name="Normal 5 3 3 2 3" xfId="694" xr:uid="{00000000-0005-0000-0000-0000B9020000}"/>
    <cellStyle name="Normal 5 3 3 3" xfId="111" xr:uid="{00000000-0005-0000-0000-0000BA020000}"/>
    <cellStyle name="Normal 5 3 3 3 2" xfId="420" xr:uid="{00000000-0005-0000-0000-0000BB020000}"/>
    <cellStyle name="Normal 5 3 3 3 3" xfId="727" xr:uid="{00000000-0005-0000-0000-0000BC020000}"/>
    <cellStyle name="Normal 5 3 3 4" xfId="143" xr:uid="{00000000-0005-0000-0000-0000BD020000}"/>
    <cellStyle name="Normal 5 3 3 4 2" xfId="452" xr:uid="{00000000-0005-0000-0000-0000BE020000}"/>
    <cellStyle name="Normal 5 3 3 4 3" xfId="759" xr:uid="{00000000-0005-0000-0000-0000BF020000}"/>
    <cellStyle name="Normal 5 3 3 5" xfId="175" xr:uid="{00000000-0005-0000-0000-0000C0020000}"/>
    <cellStyle name="Normal 5 3 3 5 2" xfId="484" xr:uid="{00000000-0005-0000-0000-0000C1020000}"/>
    <cellStyle name="Normal 5 3 3 5 3" xfId="791" xr:uid="{00000000-0005-0000-0000-0000C2020000}"/>
    <cellStyle name="Normal 5 3 3 6" xfId="209" xr:uid="{00000000-0005-0000-0000-0000C3020000}"/>
    <cellStyle name="Normal 5 3 3 6 2" xfId="518" xr:uid="{00000000-0005-0000-0000-0000C4020000}"/>
    <cellStyle name="Normal 5 3 3 6 3" xfId="825" xr:uid="{00000000-0005-0000-0000-0000C5020000}"/>
    <cellStyle name="Normal 5 3 3 7" xfId="245" xr:uid="{00000000-0005-0000-0000-0000C6020000}"/>
    <cellStyle name="Normal 5 3 3 7 2" xfId="554" xr:uid="{00000000-0005-0000-0000-0000C7020000}"/>
    <cellStyle name="Normal 5 3 3 7 3" xfId="861" xr:uid="{00000000-0005-0000-0000-0000C8020000}"/>
    <cellStyle name="Normal 5 3 3 8" xfId="283" xr:uid="{00000000-0005-0000-0000-0000C9020000}"/>
    <cellStyle name="Normal 5 3 3 8 2" xfId="590" xr:uid="{00000000-0005-0000-0000-0000CA020000}"/>
    <cellStyle name="Normal 5 3 3 8 3" xfId="897" xr:uid="{00000000-0005-0000-0000-0000CB020000}"/>
    <cellStyle name="Normal 5 3 3 9" xfId="319" xr:uid="{00000000-0005-0000-0000-0000CC020000}"/>
    <cellStyle name="Normal 5 3 3 9 2" xfId="626" xr:uid="{00000000-0005-0000-0000-0000CD020000}"/>
    <cellStyle name="Normal 5 3 3 9 3" xfId="933" xr:uid="{00000000-0005-0000-0000-0000CE020000}"/>
    <cellStyle name="Normal 5 3 4" xfId="61" xr:uid="{00000000-0005-0000-0000-0000CF020000}"/>
    <cellStyle name="Normal 5 3 4 2" xfId="371" xr:uid="{00000000-0005-0000-0000-0000D0020000}"/>
    <cellStyle name="Normal 5 3 4 3" xfId="678" xr:uid="{00000000-0005-0000-0000-0000D1020000}"/>
    <cellStyle name="Normal 5 3 5" xfId="95" xr:uid="{00000000-0005-0000-0000-0000D2020000}"/>
    <cellStyle name="Normal 5 3 5 2" xfId="404" xr:uid="{00000000-0005-0000-0000-0000D3020000}"/>
    <cellStyle name="Normal 5 3 5 3" xfId="711" xr:uid="{00000000-0005-0000-0000-0000D4020000}"/>
    <cellStyle name="Normal 5 3 6" xfId="127" xr:uid="{00000000-0005-0000-0000-0000D5020000}"/>
    <cellStyle name="Normal 5 3 6 2" xfId="436" xr:uid="{00000000-0005-0000-0000-0000D6020000}"/>
    <cellStyle name="Normal 5 3 6 3" xfId="743" xr:uid="{00000000-0005-0000-0000-0000D7020000}"/>
    <cellStyle name="Normal 5 3 7" xfId="159" xr:uid="{00000000-0005-0000-0000-0000D8020000}"/>
    <cellStyle name="Normal 5 3 7 2" xfId="468" xr:uid="{00000000-0005-0000-0000-0000D9020000}"/>
    <cellStyle name="Normal 5 3 7 3" xfId="775" xr:uid="{00000000-0005-0000-0000-0000DA020000}"/>
    <cellStyle name="Normal 5 3 8" xfId="193" xr:uid="{00000000-0005-0000-0000-0000DB020000}"/>
    <cellStyle name="Normal 5 3 8 2" xfId="502" xr:uid="{00000000-0005-0000-0000-0000DC020000}"/>
    <cellStyle name="Normal 5 3 8 3" xfId="809" xr:uid="{00000000-0005-0000-0000-0000DD020000}"/>
    <cellStyle name="Normal 5 3 9" xfId="229" xr:uid="{00000000-0005-0000-0000-0000DE020000}"/>
    <cellStyle name="Normal 5 3 9 2" xfId="538" xr:uid="{00000000-0005-0000-0000-0000DF020000}"/>
    <cellStyle name="Normal 5 3 9 3" xfId="845" xr:uid="{00000000-0005-0000-0000-0000E0020000}"/>
    <cellStyle name="Normal 5 4" xfId="22" xr:uid="{00000000-0005-0000-0000-0000E1020000}"/>
    <cellStyle name="Normal 5 4 10" xfId="305" xr:uid="{00000000-0005-0000-0000-0000E2020000}"/>
    <cellStyle name="Normal 5 4 10 2" xfId="612" xr:uid="{00000000-0005-0000-0000-0000E3020000}"/>
    <cellStyle name="Normal 5 4 10 3" xfId="919" xr:uid="{00000000-0005-0000-0000-0000E4020000}"/>
    <cellStyle name="Normal 5 4 11" xfId="341" xr:uid="{00000000-0005-0000-0000-0000E5020000}"/>
    <cellStyle name="Normal 5 4 12" xfId="648" xr:uid="{00000000-0005-0000-0000-0000E6020000}"/>
    <cellStyle name="Normal 5 4 2" xfId="47" xr:uid="{00000000-0005-0000-0000-0000E7020000}"/>
    <cellStyle name="Normal 5 4 2 10" xfId="357" xr:uid="{00000000-0005-0000-0000-0000E8020000}"/>
    <cellStyle name="Normal 5 4 2 11" xfId="664" xr:uid="{00000000-0005-0000-0000-0000E9020000}"/>
    <cellStyle name="Normal 5 4 2 2" xfId="79" xr:uid="{00000000-0005-0000-0000-0000EA020000}"/>
    <cellStyle name="Normal 5 4 2 2 2" xfId="389" xr:uid="{00000000-0005-0000-0000-0000EB020000}"/>
    <cellStyle name="Normal 5 4 2 2 3" xfId="696" xr:uid="{00000000-0005-0000-0000-0000EC020000}"/>
    <cellStyle name="Normal 5 4 2 3" xfId="113" xr:uid="{00000000-0005-0000-0000-0000ED020000}"/>
    <cellStyle name="Normal 5 4 2 3 2" xfId="422" xr:uid="{00000000-0005-0000-0000-0000EE020000}"/>
    <cellStyle name="Normal 5 4 2 3 3" xfId="729" xr:uid="{00000000-0005-0000-0000-0000EF020000}"/>
    <cellStyle name="Normal 5 4 2 4" xfId="145" xr:uid="{00000000-0005-0000-0000-0000F0020000}"/>
    <cellStyle name="Normal 5 4 2 4 2" xfId="454" xr:uid="{00000000-0005-0000-0000-0000F1020000}"/>
    <cellStyle name="Normal 5 4 2 4 3" xfId="761" xr:uid="{00000000-0005-0000-0000-0000F2020000}"/>
    <cellStyle name="Normal 5 4 2 5" xfId="177" xr:uid="{00000000-0005-0000-0000-0000F3020000}"/>
    <cellStyle name="Normal 5 4 2 5 2" xfId="486" xr:uid="{00000000-0005-0000-0000-0000F4020000}"/>
    <cellStyle name="Normal 5 4 2 5 3" xfId="793" xr:uid="{00000000-0005-0000-0000-0000F5020000}"/>
    <cellStyle name="Normal 5 4 2 6" xfId="211" xr:uid="{00000000-0005-0000-0000-0000F6020000}"/>
    <cellStyle name="Normal 5 4 2 6 2" xfId="520" xr:uid="{00000000-0005-0000-0000-0000F7020000}"/>
    <cellStyle name="Normal 5 4 2 6 3" xfId="827" xr:uid="{00000000-0005-0000-0000-0000F8020000}"/>
    <cellStyle name="Normal 5 4 2 7" xfId="247" xr:uid="{00000000-0005-0000-0000-0000F9020000}"/>
    <cellStyle name="Normal 5 4 2 7 2" xfId="556" xr:uid="{00000000-0005-0000-0000-0000FA020000}"/>
    <cellStyle name="Normal 5 4 2 7 3" xfId="863" xr:uid="{00000000-0005-0000-0000-0000FB020000}"/>
    <cellStyle name="Normal 5 4 2 8" xfId="285" xr:uid="{00000000-0005-0000-0000-0000FC020000}"/>
    <cellStyle name="Normal 5 4 2 8 2" xfId="592" xr:uid="{00000000-0005-0000-0000-0000FD020000}"/>
    <cellStyle name="Normal 5 4 2 8 3" xfId="899" xr:uid="{00000000-0005-0000-0000-0000FE020000}"/>
    <cellStyle name="Normal 5 4 2 9" xfId="321" xr:uid="{00000000-0005-0000-0000-0000FF020000}"/>
    <cellStyle name="Normal 5 4 2 9 2" xfId="628" xr:uid="{00000000-0005-0000-0000-000000030000}"/>
    <cellStyle name="Normal 5 4 2 9 3" xfId="935" xr:uid="{00000000-0005-0000-0000-000001030000}"/>
    <cellStyle name="Normal 5 4 3" xfId="63" xr:uid="{00000000-0005-0000-0000-000002030000}"/>
    <cellStyle name="Normal 5 4 3 2" xfId="373" xr:uid="{00000000-0005-0000-0000-000003030000}"/>
    <cellStyle name="Normal 5 4 3 3" xfId="680" xr:uid="{00000000-0005-0000-0000-000004030000}"/>
    <cellStyle name="Normal 5 4 4" xfId="97" xr:uid="{00000000-0005-0000-0000-000005030000}"/>
    <cellStyle name="Normal 5 4 4 2" xfId="406" xr:uid="{00000000-0005-0000-0000-000006030000}"/>
    <cellStyle name="Normal 5 4 4 3" xfId="713" xr:uid="{00000000-0005-0000-0000-000007030000}"/>
    <cellStyle name="Normal 5 4 5" xfId="129" xr:uid="{00000000-0005-0000-0000-000008030000}"/>
    <cellStyle name="Normal 5 4 5 2" xfId="438" xr:uid="{00000000-0005-0000-0000-000009030000}"/>
    <cellStyle name="Normal 5 4 5 3" xfId="745" xr:uid="{00000000-0005-0000-0000-00000A030000}"/>
    <cellStyle name="Normal 5 4 6" xfId="161" xr:uid="{00000000-0005-0000-0000-00000B030000}"/>
    <cellStyle name="Normal 5 4 6 2" xfId="470" xr:uid="{00000000-0005-0000-0000-00000C030000}"/>
    <cellStyle name="Normal 5 4 6 3" xfId="777" xr:uid="{00000000-0005-0000-0000-00000D030000}"/>
    <cellStyle name="Normal 5 4 7" xfId="195" xr:uid="{00000000-0005-0000-0000-00000E030000}"/>
    <cellStyle name="Normal 5 4 7 2" xfId="504" xr:uid="{00000000-0005-0000-0000-00000F030000}"/>
    <cellStyle name="Normal 5 4 7 3" xfId="811" xr:uid="{00000000-0005-0000-0000-000010030000}"/>
    <cellStyle name="Normal 5 4 8" xfId="231" xr:uid="{00000000-0005-0000-0000-000011030000}"/>
    <cellStyle name="Normal 5 4 8 2" xfId="540" xr:uid="{00000000-0005-0000-0000-000012030000}"/>
    <cellStyle name="Normal 5 4 8 3" xfId="847" xr:uid="{00000000-0005-0000-0000-000013030000}"/>
    <cellStyle name="Normal 5 4 9" xfId="269" xr:uid="{00000000-0005-0000-0000-000014030000}"/>
    <cellStyle name="Normal 5 4 9 2" xfId="576" xr:uid="{00000000-0005-0000-0000-000015030000}"/>
    <cellStyle name="Normal 5 4 9 3" xfId="883" xr:uid="{00000000-0005-0000-0000-000016030000}"/>
    <cellStyle name="Normal 5 5" xfId="29" xr:uid="{00000000-0005-0000-0000-000017030000}"/>
    <cellStyle name="Normal 5 5 10" xfId="311" xr:uid="{00000000-0005-0000-0000-000018030000}"/>
    <cellStyle name="Normal 5 5 10 2" xfId="618" xr:uid="{00000000-0005-0000-0000-000019030000}"/>
    <cellStyle name="Normal 5 5 10 3" xfId="925" xr:uid="{00000000-0005-0000-0000-00001A030000}"/>
    <cellStyle name="Normal 5 5 11" xfId="347" xr:uid="{00000000-0005-0000-0000-00001B030000}"/>
    <cellStyle name="Normal 5 5 12" xfId="654" xr:uid="{00000000-0005-0000-0000-00001C030000}"/>
    <cellStyle name="Normal 5 5 2" xfId="53" xr:uid="{00000000-0005-0000-0000-00001D030000}"/>
    <cellStyle name="Normal 5 5 2 10" xfId="363" xr:uid="{00000000-0005-0000-0000-00001E030000}"/>
    <cellStyle name="Normal 5 5 2 11" xfId="670" xr:uid="{00000000-0005-0000-0000-00001F030000}"/>
    <cellStyle name="Normal 5 5 2 2" xfId="85" xr:uid="{00000000-0005-0000-0000-000020030000}"/>
    <cellStyle name="Normal 5 5 2 2 2" xfId="395" xr:uid="{00000000-0005-0000-0000-000021030000}"/>
    <cellStyle name="Normal 5 5 2 2 3" xfId="702" xr:uid="{00000000-0005-0000-0000-000022030000}"/>
    <cellStyle name="Normal 5 5 2 3" xfId="119" xr:uid="{00000000-0005-0000-0000-000023030000}"/>
    <cellStyle name="Normal 5 5 2 3 2" xfId="428" xr:uid="{00000000-0005-0000-0000-000024030000}"/>
    <cellStyle name="Normal 5 5 2 3 3" xfId="735" xr:uid="{00000000-0005-0000-0000-000025030000}"/>
    <cellStyle name="Normal 5 5 2 4" xfId="151" xr:uid="{00000000-0005-0000-0000-000026030000}"/>
    <cellStyle name="Normal 5 5 2 4 2" xfId="460" xr:uid="{00000000-0005-0000-0000-000027030000}"/>
    <cellStyle name="Normal 5 5 2 4 3" xfId="767" xr:uid="{00000000-0005-0000-0000-000028030000}"/>
    <cellStyle name="Normal 5 5 2 5" xfId="183" xr:uid="{00000000-0005-0000-0000-000029030000}"/>
    <cellStyle name="Normal 5 5 2 5 2" xfId="492" xr:uid="{00000000-0005-0000-0000-00002A030000}"/>
    <cellStyle name="Normal 5 5 2 5 3" xfId="799" xr:uid="{00000000-0005-0000-0000-00002B030000}"/>
    <cellStyle name="Normal 5 5 2 6" xfId="217" xr:uid="{00000000-0005-0000-0000-00002C030000}"/>
    <cellStyle name="Normal 5 5 2 6 2" xfId="526" xr:uid="{00000000-0005-0000-0000-00002D030000}"/>
    <cellStyle name="Normal 5 5 2 6 3" xfId="833" xr:uid="{00000000-0005-0000-0000-00002E030000}"/>
    <cellStyle name="Normal 5 5 2 7" xfId="253" xr:uid="{00000000-0005-0000-0000-00002F030000}"/>
    <cellStyle name="Normal 5 5 2 7 2" xfId="562" xr:uid="{00000000-0005-0000-0000-000030030000}"/>
    <cellStyle name="Normal 5 5 2 7 3" xfId="869" xr:uid="{00000000-0005-0000-0000-000031030000}"/>
    <cellStyle name="Normal 5 5 2 8" xfId="291" xr:uid="{00000000-0005-0000-0000-000032030000}"/>
    <cellStyle name="Normal 5 5 2 8 2" xfId="598" xr:uid="{00000000-0005-0000-0000-000033030000}"/>
    <cellStyle name="Normal 5 5 2 8 3" xfId="905" xr:uid="{00000000-0005-0000-0000-000034030000}"/>
    <cellStyle name="Normal 5 5 2 9" xfId="327" xr:uid="{00000000-0005-0000-0000-000035030000}"/>
    <cellStyle name="Normal 5 5 2 9 2" xfId="634" xr:uid="{00000000-0005-0000-0000-000036030000}"/>
    <cellStyle name="Normal 5 5 2 9 3" xfId="941" xr:uid="{00000000-0005-0000-0000-000037030000}"/>
    <cellStyle name="Normal 5 5 3" xfId="69" xr:uid="{00000000-0005-0000-0000-000038030000}"/>
    <cellStyle name="Normal 5 5 3 2" xfId="379" xr:uid="{00000000-0005-0000-0000-000039030000}"/>
    <cellStyle name="Normal 5 5 3 3" xfId="686" xr:uid="{00000000-0005-0000-0000-00003A030000}"/>
    <cellStyle name="Normal 5 5 4" xfId="103" xr:uid="{00000000-0005-0000-0000-00003B030000}"/>
    <cellStyle name="Normal 5 5 4 2" xfId="412" xr:uid="{00000000-0005-0000-0000-00003C030000}"/>
    <cellStyle name="Normal 5 5 4 3" xfId="719" xr:uid="{00000000-0005-0000-0000-00003D030000}"/>
    <cellStyle name="Normal 5 5 5" xfId="135" xr:uid="{00000000-0005-0000-0000-00003E030000}"/>
    <cellStyle name="Normal 5 5 5 2" xfId="444" xr:uid="{00000000-0005-0000-0000-00003F030000}"/>
    <cellStyle name="Normal 5 5 5 3" xfId="751" xr:uid="{00000000-0005-0000-0000-000040030000}"/>
    <cellStyle name="Normal 5 5 6" xfId="167" xr:uid="{00000000-0005-0000-0000-000041030000}"/>
    <cellStyle name="Normal 5 5 6 2" xfId="476" xr:uid="{00000000-0005-0000-0000-000042030000}"/>
    <cellStyle name="Normal 5 5 6 3" xfId="783" xr:uid="{00000000-0005-0000-0000-000043030000}"/>
    <cellStyle name="Normal 5 5 7" xfId="201" xr:uid="{00000000-0005-0000-0000-000044030000}"/>
    <cellStyle name="Normal 5 5 7 2" xfId="510" xr:uid="{00000000-0005-0000-0000-000045030000}"/>
    <cellStyle name="Normal 5 5 7 3" xfId="817" xr:uid="{00000000-0005-0000-0000-000046030000}"/>
    <cellStyle name="Normal 5 5 8" xfId="237" xr:uid="{00000000-0005-0000-0000-000047030000}"/>
    <cellStyle name="Normal 5 5 8 2" xfId="546" xr:uid="{00000000-0005-0000-0000-000048030000}"/>
    <cellStyle name="Normal 5 5 8 3" xfId="853" xr:uid="{00000000-0005-0000-0000-000049030000}"/>
    <cellStyle name="Normal 5 5 9" xfId="275" xr:uid="{00000000-0005-0000-0000-00004A030000}"/>
    <cellStyle name="Normal 5 5 9 2" xfId="582" xr:uid="{00000000-0005-0000-0000-00004B030000}"/>
    <cellStyle name="Normal 5 5 9 3" xfId="889" xr:uid="{00000000-0005-0000-0000-00004C030000}"/>
    <cellStyle name="Normal 5 6" xfId="31" xr:uid="{00000000-0005-0000-0000-00004D030000}"/>
    <cellStyle name="Normal 5 6 10" xfId="313" xr:uid="{00000000-0005-0000-0000-00004E030000}"/>
    <cellStyle name="Normal 5 6 10 2" xfId="620" xr:uid="{00000000-0005-0000-0000-00004F030000}"/>
    <cellStyle name="Normal 5 6 10 3" xfId="927" xr:uid="{00000000-0005-0000-0000-000050030000}"/>
    <cellStyle name="Normal 5 6 11" xfId="349" xr:uid="{00000000-0005-0000-0000-000051030000}"/>
    <cellStyle name="Normal 5 6 12" xfId="656" xr:uid="{00000000-0005-0000-0000-000052030000}"/>
    <cellStyle name="Normal 5 6 2" xfId="55" xr:uid="{00000000-0005-0000-0000-000053030000}"/>
    <cellStyle name="Normal 5 6 2 10" xfId="365" xr:uid="{00000000-0005-0000-0000-000054030000}"/>
    <cellStyle name="Normal 5 6 2 11" xfId="672" xr:uid="{00000000-0005-0000-0000-000055030000}"/>
    <cellStyle name="Normal 5 6 2 2" xfId="87" xr:uid="{00000000-0005-0000-0000-000056030000}"/>
    <cellStyle name="Normal 5 6 2 2 2" xfId="397" xr:uid="{00000000-0005-0000-0000-000057030000}"/>
    <cellStyle name="Normal 5 6 2 2 3" xfId="704" xr:uid="{00000000-0005-0000-0000-000058030000}"/>
    <cellStyle name="Normal 5 6 2 3" xfId="121" xr:uid="{00000000-0005-0000-0000-000059030000}"/>
    <cellStyle name="Normal 5 6 2 3 2" xfId="430" xr:uid="{00000000-0005-0000-0000-00005A030000}"/>
    <cellStyle name="Normal 5 6 2 3 3" xfId="737" xr:uid="{00000000-0005-0000-0000-00005B030000}"/>
    <cellStyle name="Normal 5 6 2 4" xfId="153" xr:uid="{00000000-0005-0000-0000-00005C030000}"/>
    <cellStyle name="Normal 5 6 2 4 2" xfId="462" xr:uid="{00000000-0005-0000-0000-00005D030000}"/>
    <cellStyle name="Normal 5 6 2 4 3" xfId="769" xr:uid="{00000000-0005-0000-0000-00005E030000}"/>
    <cellStyle name="Normal 5 6 2 5" xfId="185" xr:uid="{00000000-0005-0000-0000-00005F030000}"/>
    <cellStyle name="Normal 5 6 2 5 2" xfId="494" xr:uid="{00000000-0005-0000-0000-000060030000}"/>
    <cellStyle name="Normal 5 6 2 5 3" xfId="801" xr:uid="{00000000-0005-0000-0000-000061030000}"/>
    <cellStyle name="Normal 5 6 2 6" xfId="219" xr:uid="{00000000-0005-0000-0000-000062030000}"/>
    <cellStyle name="Normal 5 6 2 6 2" xfId="528" xr:uid="{00000000-0005-0000-0000-000063030000}"/>
    <cellStyle name="Normal 5 6 2 6 3" xfId="835" xr:uid="{00000000-0005-0000-0000-000064030000}"/>
    <cellStyle name="Normal 5 6 2 7" xfId="255" xr:uid="{00000000-0005-0000-0000-000065030000}"/>
    <cellStyle name="Normal 5 6 2 7 2" xfId="564" xr:uid="{00000000-0005-0000-0000-000066030000}"/>
    <cellStyle name="Normal 5 6 2 7 3" xfId="871" xr:uid="{00000000-0005-0000-0000-000067030000}"/>
    <cellStyle name="Normal 5 6 2 8" xfId="293" xr:uid="{00000000-0005-0000-0000-000068030000}"/>
    <cellStyle name="Normal 5 6 2 8 2" xfId="600" xr:uid="{00000000-0005-0000-0000-000069030000}"/>
    <cellStyle name="Normal 5 6 2 8 3" xfId="907" xr:uid="{00000000-0005-0000-0000-00006A030000}"/>
    <cellStyle name="Normal 5 6 2 9" xfId="329" xr:uid="{00000000-0005-0000-0000-00006B030000}"/>
    <cellStyle name="Normal 5 6 2 9 2" xfId="636" xr:uid="{00000000-0005-0000-0000-00006C030000}"/>
    <cellStyle name="Normal 5 6 2 9 3" xfId="943" xr:uid="{00000000-0005-0000-0000-00006D030000}"/>
    <cellStyle name="Normal 5 6 3" xfId="71" xr:uid="{00000000-0005-0000-0000-00006E030000}"/>
    <cellStyle name="Normal 5 6 3 2" xfId="381" xr:uid="{00000000-0005-0000-0000-00006F030000}"/>
    <cellStyle name="Normal 5 6 3 3" xfId="688" xr:uid="{00000000-0005-0000-0000-000070030000}"/>
    <cellStyle name="Normal 5 6 4" xfId="105" xr:uid="{00000000-0005-0000-0000-000071030000}"/>
    <cellStyle name="Normal 5 6 4 2" xfId="414" xr:uid="{00000000-0005-0000-0000-000072030000}"/>
    <cellStyle name="Normal 5 6 4 3" xfId="721" xr:uid="{00000000-0005-0000-0000-000073030000}"/>
    <cellStyle name="Normal 5 6 5" xfId="137" xr:uid="{00000000-0005-0000-0000-000074030000}"/>
    <cellStyle name="Normal 5 6 5 2" xfId="446" xr:uid="{00000000-0005-0000-0000-000075030000}"/>
    <cellStyle name="Normal 5 6 5 3" xfId="753" xr:uid="{00000000-0005-0000-0000-000076030000}"/>
    <cellStyle name="Normal 5 6 6" xfId="169" xr:uid="{00000000-0005-0000-0000-000077030000}"/>
    <cellStyle name="Normal 5 6 6 2" xfId="478" xr:uid="{00000000-0005-0000-0000-000078030000}"/>
    <cellStyle name="Normal 5 6 6 3" xfId="785" xr:uid="{00000000-0005-0000-0000-000079030000}"/>
    <cellStyle name="Normal 5 6 7" xfId="203" xr:uid="{00000000-0005-0000-0000-00007A030000}"/>
    <cellStyle name="Normal 5 6 7 2" xfId="512" xr:uid="{00000000-0005-0000-0000-00007B030000}"/>
    <cellStyle name="Normal 5 6 7 3" xfId="819" xr:uid="{00000000-0005-0000-0000-00007C030000}"/>
    <cellStyle name="Normal 5 6 8" xfId="239" xr:uid="{00000000-0005-0000-0000-00007D030000}"/>
    <cellStyle name="Normal 5 6 8 2" xfId="548" xr:uid="{00000000-0005-0000-0000-00007E030000}"/>
    <cellStyle name="Normal 5 6 8 3" xfId="855" xr:uid="{00000000-0005-0000-0000-00007F030000}"/>
    <cellStyle name="Normal 5 6 9" xfId="277" xr:uid="{00000000-0005-0000-0000-000080030000}"/>
    <cellStyle name="Normal 5 6 9 2" xfId="584" xr:uid="{00000000-0005-0000-0000-000081030000}"/>
    <cellStyle name="Normal 5 6 9 3" xfId="891" xr:uid="{00000000-0005-0000-0000-000082030000}"/>
    <cellStyle name="Normal 5 7" xfId="39" xr:uid="{00000000-0005-0000-0000-000083030000}"/>
    <cellStyle name="Normal 5 7 10" xfId="351" xr:uid="{00000000-0005-0000-0000-000084030000}"/>
    <cellStyle name="Normal 5 7 11" xfId="658" xr:uid="{00000000-0005-0000-0000-000085030000}"/>
    <cellStyle name="Normal 5 7 2" xfId="73" xr:uid="{00000000-0005-0000-0000-000086030000}"/>
    <cellStyle name="Normal 5 7 2 2" xfId="383" xr:uid="{00000000-0005-0000-0000-000087030000}"/>
    <cellStyle name="Normal 5 7 2 3" xfId="690" xr:uid="{00000000-0005-0000-0000-000088030000}"/>
    <cellStyle name="Normal 5 7 3" xfId="107" xr:uid="{00000000-0005-0000-0000-000089030000}"/>
    <cellStyle name="Normal 5 7 3 2" xfId="416" xr:uid="{00000000-0005-0000-0000-00008A030000}"/>
    <cellStyle name="Normal 5 7 3 3" xfId="723" xr:uid="{00000000-0005-0000-0000-00008B030000}"/>
    <cellStyle name="Normal 5 7 4" xfId="139" xr:uid="{00000000-0005-0000-0000-00008C030000}"/>
    <cellStyle name="Normal 5 7 4 2" xfId="448" xr:uid="{00000000-0005-0000-0000-00008D030000}"/>
    <cellStyle name="Normal 5 7 4 3" xfId="755" xr:uid="{00000000-0005-0000-0000-00008E030000}"/>
    <cellStyle name="Normal 5 7 5" xfId="171" xr:uid="{00000000-0005-0000-0000-00008F030000}"/>
    <cellStyle name="Normal 5 7 5 2" xfId="480" xr:uid="{00000000-0005-0000-0000-000090030000}"/>
    <cellStyle name="Normal 5 7 5 3" xfId="787" xr:uid="{00000000-0005-0000-0000-000091030000}"/>
    <cellStyle name="Normal 5 7 6" xfId="205" xr:uid="{00000000-0005-0000-0000-000092030000}"/>
    <cellStyle name="Normal 5 7 6 2" xfId="514" xr:uid="{00000000-0005-0000-0000-000093030000}"/>
    <cellStyle name="Normal 5 7 6 3" xfId="821" xr:uid="{00000000-0005-0000-0000-000094030000}"/>
    <cellStyle name="Normal 5 7 7" xfId="241" xr:uid="{00000000-0005-0000-0000-000095030000}"/>
    <cellStyle name="Normal 5 7 7 2" xfId="550" xr:uid="{00000000-0005-0000-0000-000096030000}"/>
    <cellStyle name="Normal 5 7 7 3" xfId="857" xr:uid="{00000000-0005-0000-0000-000097030000}"/>
    <cellStyle name="Normal 5 7 8" xfId="279" xr:uid="{00000000-0005-0000-0000-000098030000}"/>
    <cellStyle name="Normal 5 7 8 2" xfId="586" xr:uid="{00000000-0005-0000-0000-000099030000}"/>
    <cellStyle name="Normal 5 7 8 3" xfId="893" xr:uid="{00000000-0005-0000-0000-00009A030000}"/>
    <cellStyle name="Normal 5 7 9" xfId="315" xr:uid="{00000000-0005-0000-0000-00009B030000}"/>
    <cellStyle name="Normal 5 7 9 2" xfId="622" xr:uid="{00000000-0005-0000-0000-00009C030000}"/>
    <cellStyle name="Normal 5 7 9 3" xfId="929" xr:uid="{00000000-0005-0000-0000-00009D030000}"/>
    <cellStyle name="Normal 5 8" xfId="57" xr:uid="{00000000-0005-0000-0000-00009E030000}"/>
    <cellStyle name="Normal 5 8 2" xfId="221" xr:uid="{00000000-0005-0000-0000-00009F030000}"/>
    <cellStyle name="Normal 5 8 2 2" xfId="530" xr:uid="{00000000-0005-0000-0000-0000A0030000}"/>
    <cellStyle name="Normal 5 8 2 3" xfId="837" xr:uid="{00000000-0005-0000-0000-0000A1030000}"/>
    <cellStyle name="Normal 5 8 3" xfId="259" xr:uid="{00000000-0005-0000-0000-0000A2030000}"/>
    <cellStyle name="Normal 5 8 3 2" xfId="568" xr:uid="{00000000-0005-0000-0000-0000A3030000}"/>
    <cellStyle name="Normal 5 8 3 3" xfId="875" xr:uid="{00000000-0005-0000-0000-0000A4030000}"/>
    <cellStyle name="Normal 5 8 4" xfId="295" xr:uid="{00000000-0005-0000-0000-0000A5030000}"/>
    <cellStyle name="Normal 5 8 4 2" xfId="602" xr:uid="{00000000-0005-0000-0000-0000A6030000}"/>
    <cellStyle name="Normal 5 8 4 3" xfId="909" xr:uid="{00000000-0005-0000-0000-0000A7030000}"/>
    <cellStyle name="Normal 5 8 5" xfId="331" xr:uid="{00000000-0005-0000-0000-0000A8030000}"/>
    <cellStyle name="Normal 5 8 5 2" xfId="638" xr:uid="{00000000-0005-0000-0000-0000A9030000}"/>
    <cellStyle name="Normal 5 8 5 3" xfId="945" xr:uid="{00000000-0005-0000-0000-0000AA030000}"/>
    <cellStyle name="Normal 5 8 6" xfId="367" xr:uid="{00000000-0005-0000-0000-0000AB030000}"/>
    <cellStyle name="Normal 5 8 7" xfId="674" xr:uid="{00000000-0005-0000-0000-0000AC030000}"/>
    <cellStyle name="Normal 5 9" xfId="91" xr:uid="{00000000-0005-0000-0000-0000AD030000}"/>
    <cellStyle name="Normal 5 9 2" xfId="400" xr:uid="{00000000-0005-0000-0000-0000AE030000}"/>
    <cellStyle name="Normal 5 9 3" xfId="707" xr:uid="{00000000-0005-0000-0000-0000AF030000}"/>
    <cellStyle name="Normal 6" xfId="33" xr:uid="{00000000-0005-0000-0000-0000B0030000}"/>
    <cellStyle name="Normal 7" xfId="41" xr:uid="{00000000-0005-0000-0000-0000B1030000}"/>
    <cellStyle name="Normal 7 2" xfId="90" xr:uid="{00000000-0005-0000-0000-0000B2030000}"/>
    <cellStyle name="Normal_0001PAGE47ESDRev" xfId="4" xr:uid="{00000000-0005-0000-0000-0000B3030000}"/>
    <cellStyle name="Normal_0001PAGE49expbyact" xfId="5" xr:uid="{00000000-0005-0000-0000-0000B4030000}"/>
    <cellStyle name="Normal_0001PAGE50 ESD actobj" xfId="6" xr:uid="{00000000-0005-0000-0000-0000B5030000}"/>
    <cellStyle name="Normal_Orig 0001PAGE49 ESD actobj" xfId="7" xr:uid="{00000000-0005-0000-0000-0000B6030000}"/>
    <cellStyle name="Normal_wsrmp cash flow support 05-06" xfId="952" xr:uid="{800DD759-1D9A-496F-B81E-55D35CE39EC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0000FF"/>
      <color rgb="FF66FF33"/>
      <color rgb="FFFFD1FF"/>
      <color rgb="FFFFFFCC"/>
      <color rgb="FFCCFFCC"/>
      <color rgb="FF0066FF"/>
      <color rgb="FF5D5B4E"/>
      <color rgb="FFCC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minasova@psesd.org" TargetMode="External"/><Relationship Id="rId1" Type="http://schemas.openxmlformats.org/officeDocument/2006/relationships/hyperlink" Target="http://www.psesd.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ao.wa.gov/bars_gaap/reporting/government-wide-financial-statements/net-pos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34" t="s">
        <v>626</v>
      </c>
      <c r="B9" s="134">
        <v>200</v>
      </c>
      <c r="C9" s="134" t="s">
        <v>195</v>
      </c>
    </row>
    <row r="10" spans="1:3">
      <c r="A10" s="134" t="s">
        <v>626</v>
      </c>
      <c r="B10" s="134">
        <v>230</v>
      </c>
      <c r="C10" s="134" t="s">
        <v>196</v>
      </c>
    </row>
    <row r="11" spans="1:3">
      <c r="A11" s="134" t="s">
        <v>626</v>
      </c>
      <c r="B11" s="134">
        <v>240</v>
      </c>
      <c r="C11" s="134" t="s">
        <v>584</v>
      </c>
    </row>
    <row r="12" spans="1:3">
      <c r="A12" s="134" t="s">
        <v>626</v>
      </c>
      <c r="B12" s="134">
        <v>241</v>
      </c>
      <c r="C12" s="134" t="s">
        <v>198</v>
      </c>
    </row>
    <row r="13" spans="1:3">
      <c r="A13" s="134" t="s">
        <v>628</v>
      </c>
      <c r="B13" s="134">
        <v>340</v>
      </c>
      <c r="C13" s="134" t="s">
        <v>201</v>
      </c>
    </row>
    <row r="14" spans="1:3">
      <c r="A14" s="134"/>
      <c r="B14" s="134">
        <v>344</v>
      </c>
      <c r="C14" s="134" t="s">
        <v>585</v>
      </c>
    </row>
    <row r="15" spans="1:3">
      <c r="A15" s="134"/>
      <c r="B15" s="134">
        <v>360</v>
      </c>
      <c r="C15" s="134" t="s">
        <v>82</v>
      </c>
    </row>
    <row r="16" spans="1:3">
      <c r="A16" s="134"/>
      <c r="B16" s="134">
        <v>361</v>
      </c>
      <c r="C16" s="134" t="s">
        <v>586</v>
      </c>
    </row>
    <row r="17" spans="1:3">
      <c r="A17" s="134"/>
      <c r="B17" s="134">
        <v>410</v>
      </c>
      <c r="C17" s="134" t="s">
        <v>587</v>
      </c>
    </row>
    <row r="18" spans="1:3">
      <c r="A18" s="134"/>
      <c r="B18" s="134">
        <v>430</v>
      </c>
      <c r="C18" s="134" t="s">
        <v>205</v>
      </c>
    </row>
    <row r="19" spans="1:3">
      <c r="A19" s="134" t="s">
        <v>627</v>
      </c>
      <c r="B19" s="134">
        <v>450</v>
      </c>
      <c r="C19" s="134" t="s">
        <v>199</v>
      </c>
    </row>
    <row r="20" spans="1:3">
      <c r="A20" s="134"/>
      <c r="B20" s="134">
        <v>452</v>
      </c>
      <c r="C20" s="134" t="s">
        <v>200</v>
      </c>
    </row>
    <row r="21" spans="1:3">
      <c r="A21" s="134"/>
      <c r="B21" s="134">
        <v>475</v>
      </c>
      <c r="C21" s="134" t="s">
        <v>588</v>
      </c>
    </row>
    <row r="22" spans="1:3">
      <c r="A22" s="134"/>
      <c r="B22" s="134">
        <v>480</v>
      </c>
      <c r="C22" s="134" t="s">
        <v>216</v>
      </c>
    </row>
    <row r="23" spans="1:3">
      <c r="A23" s="134"/>
      <c r="B23" s="134">
        <v>490</v>
      </c>
      <c r="C23" s="134" t="s">
        <v>589</v>
      </c>
    </row>
    <row r="24" spans="1:3">
      <c r="A24" s="134"/>
      <c r="B24" s="134">
        <v>491</v>
      </c>
      <c r="C24" s="134" t="s">
        <v>591</v>
      </c>
    </row>
    <row r="25" spans="1:3">
      <c r="A25" s="134"/>
      <c r="B25" s="134">
        <v>492</v>
      </c>
      <c r="C25" s="134" t="s">
        <v>592</v>
      </c>
    </row>
    <row r="26" spans="1:3">
      <c r="A26" s="134"/>
      <c r="B26" s="134">
        <v>493</v>
      </c>
      <c r="C26" s="134" t="s">
        <v>593</v>
      </c>
    </row>
    <row r="27" spans="1:3">
      <c r="A27" s="134"/>
      <c r="B27" s="134">
        <v>494</v>
      </c>
      <c r="C27" s="134" t="s">
        <v>594</v>
      </c>
    </row>
    <row r="28" spans="1:3">
      <c r="A28" s="134"/>
      <c r="B28" s="134">
        <v>498</v>
      </c>
      <c r="C28" s="134" t="s">
        <v>590</v>
      </c>
    </row>
    <row r="29" spans="1:3" ht="13.5" thickBot="1">
      <c r="A29" s="134"/>
      <c r="B29" s="134">
        <v>499</v>
      </c>
      <c r="C29" s="134" t="s">
        <v>595</v>
      </c>
    </row>
    <row r="30" spans="1:3">
      <c r="A30" s="134"/>
      <c r="B30" s="135">
        <v>510</v>
      </c>
      <c r="C30" s="136" t="s">
        <v>596</v>
      </c>
    </row>
    <row r="31" spans="1:3">
      <c r="A31" s="134"/>
      <c r="B31" s="137">
        <v>515</v>
      </c>
      <c r="C31" s="138" t="s">
        <v>597</v>
      </c>
    </row>
    <row r="32" spans="1:3">
      <c r="A32" s="134"/>
      <c r="B32" s="137">
        <v>520</v>
      </c>
      <c r="C32" s="138" t="s">
        <v>598</v>
      </c>
    </row>
    <row r="33" spans="1:4">
      <c r="A33" s="134"/>
      <c r="B33" s="137">
        <v>530</v>
      </c>
      <c r="C33" s="138" t="s">
        <v>599</v>
      </c>
    </row>
    <row r="34" spans="1:4">
      <c r="A34" s="134"/>
      <c r="B34" s="137">
        <v>535</v>
      </c>
      <c r="C34" s="138" t="s">
        <v>580</v>
      </c>
    </row>
    <row r="35" spans="1:4" ht="13.5" thickBot="1">
      <c r="A35" s="134"/>
      <c r="B35" s="139">
        <v>540</v>
      </c>
      <c r="C35" s="140" t="s">
        <v>600</v>
      </c>
    </row>
    <row r="36" spans="1:4">
      <c r="A36" s="134"/>
      <c r="B36" s="134">
        <v>601</v>
      </c>
      <c r="C36" s="134" t="s">
        <v>218</v>
      </c>
    </row>
    <row r="37" spans="1:4">
      <c r="A37" s="134"/>
      <c r="B37" s="134">
        <v>601</v>
      </c>
      <c r="C37" s="134" t="s">
        <v>601</v>
      </c>
    </row>
    <row r="38" spans="1:4">
      <c r="A38" s="134"/>
      <c r="B38" s="134">
        <v>603</v>
      </c>
      <c r="C38" s="134" t="s">
        <v>602</v>
      </c>
    </row>
    <row r="39" spans="1:4">
      <c r="A39" s="134"/>
      <c r="B39" s="134">
        <v>604</v>
      </c>
      <c r="C39" s="134" t="s">
        <v>221</v>
      </c>
    </row>
    <row r="40" spans="1:4">
      <c r="A40" s="134"/>
      <c r="B40" s="134">
        <v>605</v>
      </c>
      <c r="C40" s="134" t="s">
        <v>577</v>
      </c>
    </row>
    <row r="41" spans="1:4">
      <c r="A41" s="134"/>
      <c r="B41" s="134">
        <v>607</v>
      </c>
      <c r="C41" s="134" t="s">
        <v>224</v>
      </c>
      <c r="D41" s="134"/>
    </row>
    <row r="42" spans="1:4">
      <c r="A42" s="134"/>
      <c r="B42" s="134">
        <v>608</v>
      </c>
      <c r="C42" s="134" t="s">
        <v>225</v>
      </c>
      <c r="D42" s="134"/>
    </row>
    <row r="43" spans="1:4">
      <c r="A43" s="134"/>
      <c r="B43" s="134">
        <v>610</v>
      </c>
      <c r="C43" s="134" t="s">
        <v>603</v>
      </c>
    </row>
    <row r="44" spans="1:4">
      <c r="A44" s="134"/>
      <c r="B44" s="134">
        <v>620</v>
      </c>
      <c r="C44" s="134" t="s">
        <v>604</v>
      </c>
    </row>
    <row r="45" spans="1:4">
      <c r="A45" s="134"/>
      <c r="B45" s="134">
        <v>625</v>
      </c>
      <c r="C45" s="134" t="s">
        <v>605</v>
      </c>
    </row>
    <row r="46" spans="1:4">
      <c r="A46" s="134"/>
      <c r="B46" s="134">
        <v>630</v>
      </c>
      <c r="C46" s="134" t="s">
        <v>606</v>
      </c>
    </row>
    <row r="47" spans="1:4">
      <c r="A47" s="134"/>
      <c r="B47" s="134">
        <v>631</v>
      </c>
      <c r="C47" s="134" t="s">
        <v>607</v>
      </c>
    </row>
    <row r="48" spans="1:4">
      <c r="A48" s="134"/>
      <c r="B48" s="134">
        <v>632</v>
      </c>
      <c r="C48" s="134" t="s">
        <v>608</v>
      </c>
    </row>
    <row r="49" spans="1:5">
      <c r="A49" s="134"/>
      <c r="B49" s="134">
        <v>633</v>
      </c>
      <c r="C49" s="134" t="s">
        <v>609</v>
      </c>
      <c r="D49" s="134"/>
      <c r="E49" s="134"/>
    </row>
    <row r="50" spans="1:5">
      <c r="A50" s="134"/>
      <c r="B50" s="134">
        <v>634</v>
      </c>
      <c r="C50" s="134" t="s">
        <v>610</v>
      </c>
      <c r="D50" s="134"/>
      <c r="E50" s="134"/>
    </row>
    <row r="51" spans="1:5">
      <c r="A51" s="134"/>
      <c r="B51" s="134">
        <v>635</v>
      </c>
      <c r="C51" s="134" t="s">
        <v>611</v>
      </c>
      <c r="D51" s="134"/>
      <c r="E51" s="134"/>
    </row>
    <row r="52" spans="1:5">
      <c r="A52" s="134"/>
      <c r="B52" s="134">
        <v>636</v>
      </c>
      <c r="C52" s="134" t="s">
        <v>612</v>
      </c>
      <c r="D52" s="134"/>
      <c r="E52" s="134"/>
    </row>
    <row r="53" spans="1:5">
      <c r="A53" s="134"/>
      <c r="B53" s="134">
        <v>637</v>
      </c>
      <c r="C53" s="134" t="s">
        <v>613</v>
      </c>
      <c r="D53" s="134"/>
      <c r="E53" s="134"/>
    </row>
    <row r="54" spans="1:5">
      <c r="A54" s="134"/>
      <c r="B54" s="134">
        <v>650</v>
      </c>
      <c r="C54" s="134" t="s">
        <v>229</v>
      </c>
      <c r="D54" s="134"/>
      <c r="E54" s="134"/>
    </row>
    <row r="55" spans="1:5">
      <c r="A55" s="134"/>
      <c r="B55" s="134">
        <v>655</v>
      </c>
      <c r="C55" s="134" t="s">
        <v>228</v>
      </c>
    </row>
    <row r="56" spans="1:5">
      <c r="A56" s="134"/>
      <c r="B56" s="134">
        <v>680</v>
      </c>
      <c r="C56" s="134" t="s">
        <v>273</v>
      </c>
    </row>
    <row r="57" spans="1:5">
      <c r="A57" s="134"/>
      <c r="B57" s="134">
        <v>690</v>
      </c>
      <c r="C57" s="134" t="s">
        <v>614</v>
      </c>
    </row>
    <row r="58" spans="1:5">
      <c r="A58" s="134"/>
      <c r="B58" s="134">
        <v>710</v>
      </c>
      <c r="C58" s="134" t="s">
        <v>615</v>
      </c>
    </row>
    <row r="59" spans="1:5">
      <c r="A59" s="134"/>
      <c r="B59" s="134">
        <v>750</v>
      </c>
      <c r="C59" s="134" t="s">
        <v>616</v>
      </c>
    </row>
    <row r="60" spans="1:5">
      <c r="A60" s="134"/>
      <c r="B60" s="134">
        <v>810</v>
      </c>
      <c r="C60" s="134" t="s">
        <v>631</v>
      </c>
    </row>
    <row r="61" spans="1:5">
      <c r="A61" s="134"/>
      <c r="B61" s="134">
        <v>830</v>
      </c>
      <c r="C61" s="134" t="s">
        <v>617</v>
      </c>
    </row>
    <row r="62" spans="1:5">
      <c r="A62" s="134"/>
      <c r="B62" s="134">
        <v>845</v>
      </c>
      <c r="C62" s="134" t="s">
        <v>547</v>
      </c>
    </row>
    <row r="63" spans="1:5">
      <c r="A63" s="134"/>
      <c r="B63" s="134">
        <v>850</v>
      </c>
      <c r="C63" s="134" t="s">
        <v>618</v>
      </c>
    </row>
    <row r="64" spans="1:5">
      <c r="A64" s="134"/>
      <c r="B64" s="134">
        <v>865</v>
      </c>
      <c r="C64" s="134" t="s">
        <v>541</v>
      </c>
    </row>
    <row r="65" spans="1:3">
      <c r="A65" s="134"/>
      <c r="B65" s="134">
        <v>880</v>
      </c>
      <c r="C65" s="134" t="s">
        <v>619</v>
      </c>
    </row>
    <row r="66" spans="1:3">
      <c r="A66" s="134"/>
      <c r="B66" s="134">
        <v>881</v>
      </c>
      <c r="C66" s="134" t="s">
        <v>620</v>
      </c>
    </row>
    <row r="67" spans="1:3">
      <c r="A67" s="134"/>
      <c r="B67" s="134">
        <v>885</v>
      </c>
      <c r="C67" s="134" t="s">
        <v>621</v>
      </c>
    </row>
    <row r="68" spans="1:3">
      <c r="A68" s="134"/>
      <c r="B68" s="134">
        <v>890</v>
      </c>
      <c r="C68" s="134" t="s">
        <v>622</v>
      </c>
    </row>
    <row r="69" spans="1:3">
      <c r="A69" s="134"/>
      <c r="B69" s="134">
        <v>900</v>
      </c>
      <c r="C69" s="134" t="s">
        <v>623</v>
      </c>
    </row>
    <row r="70" spans="1:3">
      <c r="A70" s="134"/>
      <c r="B70" s="134">
        <v>960</v>
      </c>
      <c r="C70" s="134" t="s">
        <v>624</v>
      </c>
    </row>
    <row r="71" spans="1:3">
      <c r="B71">
        <v>965</v>
      </c>
      <c r="C71" t="s">
        <v>625</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2:H51"/>
  <sheetViews>
    <sheetView topLeftCell="A17" workbookViewId="0">
      <selection activeCell="A57" sqref="A57"/>
    </sheetView>
  </sheetViews>
  <sheetFormatPr defaultRowHeight="12.75"/>
  <cols>
    <col min="1" max="1" width="105.42578125" customWidth="1"/>
    <col min="2" max="2" width="11.140625" customWidth="1"/>
    <col min="6" max="6" width="10.140625" bestFit="1" customWidth="1"/>
  </cols>
  <sheetData>
    <row r="2" spans="1:8" ht="25.5">
      <c r="A2" s="263" t="s">
        <v>752</v>
      </c>
    </row>
    <row r="3" spans="1:8" ht="15" customHeight="1">
      <c r="A3" s="226"/>
    </row>
    <row r="4" spans="1:8" ht="17.25">
      <c r="A4" s="266" t="s">
        <v>735</v>
      </c>
    </row>
    <row r="5" spans="1:8" ht="83.25" customHeight="1">
      <c r="A5" s="258" t="s">
        <v>914</v>
      </c>
      <c r="F5" s="329"/>
      <c r="G5" s="329"/>
      <c r="H5" s="329"/>
    </row>
    <row r="6" spans="1:8" ht="17.25">
      <c r="A6" s="258"/>
      <c r="F6" s="330"/>
      <c r="G6" s="329"/>
      <c r="H6" s="329"/>
    </row>
    <row r="7" spans="1:8" ht="17.25">
      <c r="A7" s="266" t="s">
        <v>736</v>
      </c>
      <c r="F7" s="330"/>
      <c r="G7" s="331"/>
      <c r="H7" s="332"/>
    </row>
    <row r="8" spans="1:8" ht="64.5" customHeight="1">
      <c r="A8" s="258" t="s">
        <v>916</v>
      </c>
      <c r="F8" s="329"/>
      <c r="G8" s="329"/>
      <c r="H8" s="329"/>
    </row>
    <row r="9" spans="1:8" s="177" customFormat="1" ht="65.25" customHeight="1">
      <c r="A9" s="258" t="s">
        <v>917</v>
      </c>
    </row>
    <row r="10" spans="1:8" ht="17.25">
      <c r="A10" s="265"/>
    </row>
    <row r="11" spans="1:8" ht="22.5" customHeight="1">
      <c r="A11" s="266" t="s">
        <v>737</v>
      </c>
    </row>
    <row r="12" spans="1:8" ht="3" customHeight="1">
      <c r="A12" s="259"/>
    </row>
    <row r="13" spans="1:8" s="175" customFormat="1" ht="115.5" customHeight="1">
      <c r="A13" s="258" t="s">
        <v>738</v>
      </c>
      <c r="B13"/>
    </row>
    <row r="14" spans="1:8" s="175" customFormat="1" ht="68.25" customHeight="1">
      <c r="A14" s="258" t="s">
        <v>743</v>
      </c>
      <c r="B14" s="264"/>
    </row>
    <row r="15" spans="1:8" s="175" customFormat="1" ht="54.75" customHeight="1">
      <c r="A15" s="258" t="s">
        <v>744</v>
      </c>
      <c r="B15"/>
    </row>
    <row r="16" spans="1:8" ht="27.75" customHeight="1">
      <c r="A16" s="284" t="s">
        <v>772</v>
      </c>
    </row>
    <row r="17" spans="1:2" ht="87" customHeight="1">
      <c r="A17" s="267" t="s">
        <v>753</v>
      </c>
    </row>
    <row r="18" spans="1:2" ht="109.5" customHeight="1">
      <c r="A18" s="258" t="s">
        <v>751</v>
      </c>
    </row>
    <row r="19" spans="1:2" s="177" customFormat="1" ht="51.75" customHeight="1">
      <c r="A19" s="258" t="s">
        <v>767</v>
      </c>
      <c r="B19" s="264"/>
    </row>
    <row r="20" spans="1:2" ht="17.25">
      <c r="A20" s="258"/>
    </row>
    <row r="21" spans="1:2" ht="30" customHeight="1">
      <c r="A21" s="266" t="s">
        <v>739</v>
      </c>
    </row>
    <row r="22" spans="1:2" s="177" customFormat="1" ht="57" customHeight="1">
      <c r="A22" s="258" t="s">
        <v>745</v>
      </c>
      <c r="B22"/>
    </row>
    <row r="23" spans="1:2" ht="52.5" customHeight="1">
      <c r="A23" s="265" t="s">
        <v>746</v>
      </c>
      <c r="B23" s="228"/>
    </row>
    <row r="24" spans="1:2" ht="5.25" customHeight="1">
      <c r="A24" s="258"/>
      <c r="B24" s="228"/>
    </row>
    <row r="25" spans="1:2" ht="105.75" customHeight="1">
      <c r="A25" s="258" t="s">
        <v>740</v>
      </c>
      <c r="B25" s="228"/>
    </row>
    <row r="26" spans="1:2" ht="6.75" customHeight="1">
      <c r="A26" s="258"/>
      <c r="B26" s="228"/>
    </row>
    <row r="27" spans="1:2" ht="24" customHeight="1">
      <c r="A27" s="266" t="s">
        <v>741</v>
      </c>
      <c r="B27" s="228"/>
    </row>
    <row r="28" spans="1:2" ht="64.5" customHeight="1">
      <c r="A28" s="258" t="s">
        <v>742</v>
      </c>
      <c r="B28" s="228"/>
    </row>
    <row r="29" spans="1:2" ht="15">
      <c r="A29" s="333"/>
      <c r="B29" s="228"/>
    </row>
    <row r="30" spans="1:2" ht="43.5" customHeight="1">
      <c r="A30" s="266" t="s">
        <v>764</v>
      </c>
      <c r="B30" s="228"/>
    </row>
    <row r="31" spans="1:2" s="177" customFormat="1" ht="3.75" customHeight="1" thickBot="1">
      <c r="A31" s="266"/>
      <c r="B31" s="228"/>
    </row>
    <row r="32" spans="1:2" s="177" customFormat="1" ht="17.25">
      <c r="A32" s="277" t="s">
        <v>769</v>
      </c>
      <c r="B32" s="228"/>
    </row>
    <row r="33" spans="1:2" s="177" customFormat="1" ht="17.25">
      <c r="A33" s="278" t="s">
        <v>768</v>
      </c>
    </row>
    <row r="34" spans="1:2" s="177" customFormat="1" ht="18" thickBot="1">
      <c r="A34" s="279" t="s">
        <v>770</v>
      </c>
      <c r="B34" s="228"/>
    </row>
    <row r="35" spans="1:2" s="177" customFormat="1" ht="2.25" customHeight="1" thickBot="1">
      <c r="A35" s="258"/>
      <c r="B35" s="228"/>
    </row>
    <row r="36" spans="1:2" s="177" customFormat="1" ht="18" thickBot="1">
      <c r="A36" s="280" t="s">
        <v>771</v>
      </c>
    </row>
    <row r="37" spans="1:2" s="177" customFormat="1" ht="12.75" customHeight="1" thickBot="1">
      <c r="A37" s="258"/>
      <c r="B37" s="228"/>
    </row>
    <row r="38" spans="1:2" ht="27.75" customHeight="1">
      <c r="A38" s="281" t="s">
        <v>758</v>
      </c>
    </row>
    <row r="39" spans="1:2" ht="42.75" customHeight="1">
      <c r="A39" s="282" t="s">
        <v>759</v>
      </c>
    </row>
    <row r="40" spans="1:2" ht="24.75" customHeight="1">
      <c r="A40" s="282" t="s">
        <v>760</v>
      </c>
    </row>
    <row r="41" spans="1:2" ht="39.75" customHeight="1">
      <c r="A41" s="282" t="s">
        <v>761</v>
      </c>
    </row>
    <row r="42" spans="1:2" ht="25.5" customHeight="1">
      <c r="A42" s="282" t="s">
        <v>763</v>
      </c>
    </row>
    <row r="43" spans="1:2" ht="23.25" customHeight="1">
      <c r="A43" s="282" t="s">
        <v>762</v>
      </c>
    </row>
    <row r="44" spans="1:2" s="177" customFormat="1" ht="28.5" customHeight="1" thickBot="1">
      <c r="A44" s="283" t="s">
        <v>920</v>
      </c>
    </row>
    <row r="45" spans="1:2" ht="3.75" customHeight="1" thickBot="1">
      <c r="A45" s="267"/>
    </row>
    <row r="46" spans="1:2" s="177" customFormat="1" ht="46.5" customHeight="1">
      <c r="A46" s="275" t="s">
        <v>918</v>
      </c>
    </row>
    <row r="47" spans="1:2" s="177" customFormat="1" ht="60" customHeight="1" thickBot="1">
      <c r="A47" s="276" t="s">
        <v>919</v>
      </c>
    </row>
    <row r="48" spans="1:2" ht="9" customHeight="1">
      <c r="A48" s="274"/>
    </row>
    <row r="49" spans="1:1" ht="24" customHeight="1">
      <c r="A49" s="285" t="s">
        <v>773</v>
      </c>
    </row>
    <row r="50" spans="1:1" ht="98.25" customHeight="1">
      <c r="A50" s="267" t="s">
        <v>765</v>
      </c>
    </row>
    <row r="51" spans="1:1" ht="71.25" customHeight="1">
      <c r="A51" s="267" t="s">
        <v>766</v>
      </c>
    </row>
  </sheetData>
  <hyperlinks>
    <hyperlink ref="A33" r:id="rId1" display="https://www.sao.wa.gov/bars_gaap/reporting/fund-financial-statements/proprietary-funds-financial-statements/" xr:uid="{00000000-0004-0000-0100-000000000000}"/>
    <hyperlink ref="A36" r:id="rId2" display="https://www.gfoa.org/sites/default/files/GFOAGeneralPurposeChecklist.pdf" xr:uid="{00000000-0004-0000-0100-000001000000}"/>
    <hyperlink ref="A16" r:id="rId3" xr:uid="{00000000-0004-0000-0100-000002000000}"/>
  </hyperlinks>
  <pageMargins left="0.7" right="0.45" top="0.75" bottom="0.25" header="0.3" footer="0.3"/>
  <pageSetup orientation="portrait" r:id="rId4"/>
  <headerFooter>
    <oddFooter>&amp;L&amp;F&amp;A&amp;R&amp;P</oddFooter>
  </headerFooter>
  <rowBreaks count="2" manualBreakCount="2">
    <brk id="16" max="16383" man="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9"/>
  <sheetViews>
    <sheetView workbookViewId="0">
      <selection activeCell="H23" sqref="H23"/>
    </sheetView>
  </sheetViews>
  <sheetFormatPr defaultColWidth="8.85546875" defaultRowHeight="12.75"/>
  <cols>
    <col min="1" max="1" width="17.140625" style="144" customWidth="1"/>
    <col min="2" max="2" width="10.42578125" style="144" customWidth="1"/>
    <col min="3" max="3" width="6" style="144" customWidth="1"/>
    <col min="4" max="4" width="18.140625" style="144" customWidth="1"/>
    <col min="5" max="5" width="3.5703125" style="144" customWidth="1"/>
    <col min="6" max="6" width="9.140625" style="144" customWidth="1"/>
    <col min="7" max="7" width="35.7109375" style="144" customWidth="1"/>
    <col min="8" max="8" width="9.140625" style="144" customWidth="1"/>
    <col min="9" max="9" width="10.7109375" style="144" customWidth="1"/>
    <col min="10" max="10" width="11.140625" style="144" bestFit="1" customWidth="1"/>
    <col min="11" max="11" width="14.7109375" style="144" bestFit="1" customWidth="1"/>
    <col min="12" max="12" width="2.85546875" style="144" customWidth="1"/>
    <col min="13" max="13" width="3" style="144" bestFit="1" customWidth="1"/>
    <col min="14" max="14" width="36.7109375" style="144" bestFit="1" customWidth="1"/>
    <col min="15" max="15" width="9.140625" style="144" customWidth="1"/>
    <col min="16" max="16384" width="8.85546875" style="144"/>
  </cols>
  <sheetData>
    <row r="1" spans="1:17">
      <c r="A1" s="558" t="s">
        <v>352</v>
      </c>
      <c r="B1" s="558"/>
      <c r="C1" s="558"/>
      <c r="D1" s="558"/>
      <c r="E1" s="558"/>
      <c r="F1" s="558"/>
      <c r="G1" s="558"/>
    </row>
    <row r="2" spans="1:17">
      <c r="A2" s="145"/>
      <c r="B2" s="145"/>
      <c r="C2" s="145"/>
      <c r="D2" s="145"/>
      <c r="E2" s="145"/>
      <c r="F2" s="145"/>
      <c r="G2" s="145"/>
    </row>
    <row r="4" spans="1:17">
      <c r="A4" s="559" t="s">
        <v>922</v>
      </c>
      <c r="B4" s="559"/>
      <c r="C4" s="559"/>
      <c r="D4" s="559"/>
      <c r="E4" s="559"/>
      <c r="F4" s="559"/>
      <c r="G4" s="559"/>
      <c r="O4" s="146"/>
      <c r="P4" s="146"/>
      <c r="Q4" s="146"/>
    </row>
    <row r="5" spans="1:17">
      <c r="A5" s="558" t="s">
        <v>923</v>
      </c>
      <c r="B5" s="558"/>
      <c r="C5" s="558"/>
      <c r="D5" s="558"/>
      <c r="E5" s="558"/>
      <c r="F5" s="558"/>
      <c r="G5" s="558"/>
    </row>
    <row r="7" spans="1:17">
      <c r="A7" s="558" t="s">
        <v>351</v>
      </c>
      <c r="B7" s="558"/>
      <c r="C7" s="558"/>
      <c r="D7" s="558"/>
      <c r="E7" s="558"/>
      <c r="F7" s="558"/>
      <c r="G7" s="558"/>
      <c r="H7" s="147"/>
    </row>
    <row r="10" spans="1:17">
      <c r="A10" s="144" t="s">
        <v>353</v>
      </c>
      <c r="B10" s="148" t="s">
        <v>1164</v>
      </c>
      <c r="C10" s="144" t="s">
        <v>354</v>
      </c>
      <c r="D10" s="148" t="s">
        <v>1165</v>
      </c>
      <c r="E10" s="144" t="s">
        <v>355</v>
      </c>
      <c r="F10" s="395">
        <v>20</v>
      </c>
      <c r="G10" s="144" t="s">
        <v>356</v>
      </c>
    </row>
    <row r="15" spans="1:17" ht="21" customHeight="1">
      <c r="A15" s="144" t="s">
        <v>357</v>
      </c>
      <c r="B15" s="557" t="s">
        <v>1166</v>
      </c>
      <c r="C15" s="557"/>
      <c r="D15" s="557"/>
      <c r="E15" s="557"/>
      <c r="F15" s="557"/>
    </row>
    <row r="16" spans="1:17" ht="21" customHeight="1">
      <c r="B16" s="555" t="s">
        <v>1167</v>
      </c>
      <c r="C16" s="555"/>
      <c r="D16" s="555"/>
      <c r="E16" s="555"/>
      <c r="F16" s="555"/>
    </row>
    <row r="17" spans="1:6" ht="21" customHeight="1">
      <c r="B17" s="555" t="s">
        <v>1168</v>
      </c>
      <c r="C17" s="555"/>
      <c r="D17" s="555"/>
      <c r="E17" s="555"/>
      <c r="F17" s="555"/>
    </row>
    <row r="19" spans="1:6" ht="21" customHeight="1">
      <c r="A19" s="144" t="s">
        <v>358</v>
      </c>
      <c r="B19" s="560" t="s">
        <v>1169</v>
      </c>
      <c r="C19" s="557"/>
      <c r="D19" s="557"/>
      <c r="E19" s="557"/>
      <c r="F19" s="557"/>
    </row>
    <row r="24" spans="1:6">
      <c r="A24" s="144" t="s">
        <v>359</v>
      </c>
    </row>
    <row r="25" spans="1:6" ht="21" customHeight="1">
      <c r="A25" s="149" t="s">
        <v>360</v>
      </c>
      <c r="B25" s="557" t="s">
        <v>1170</v>
      </c>
      <c r="C25" s="557"/>
      <c r="D25" s="557"/>
      <c r="E25" s="557"/>
      <c r="F25" s="557"/>
    </row>
    <row r="26" spans="1:6" ht="21" customHeight="1">
      <c r="A26" s="149" t="s">
        <v>361</v>
      </c>
      <c r="B26" s="555" t="s">
        <v>1171</v>
      </c>
      <c r="C26" s="555"/>
      <c r="D26" s="555"/>
      <c r="E26" s="555"/>
      <c r="F26" s="555"/>
    </row>
    <row r="27" spans="1:6" ht="21" customHeight="1">
      <c r="A27" s="149" t="s">
        <v>362</v>
      </c>
      <c r="B27" s="554" t="s">
        <v>1172</v>
      </c>
      <c r="C27" s="555"/>
      <c r="D27" s="555"/>
      <c r="E27" s="555"/>
      <c r="F27" s="555"/>
    </row>
    <row r="30" spans="1:6" ht="15">
      <c r="A30" s="149" t="s">
        <v>363</v>
      </c>
      <c r="B30" s="556"/>
      <c r="C30" s="556"/>
      <c r="D30" s="556"/>
      <c r="E30" s="556"/>
      <c r="F30" s="556"/>
    </row>
    <row r="37" spans="1:9">
      <c r="A37" s="150"/>
      <c r="B37" s="150"/>
      <c r="C37" s="150"/>
      <c r="D37" s="150"/>
      <c r="E37" s="150"/>
      <c r="F37" s="150"/>
      <c r="G37" s="150"/>
      <c r="H37" s="150"/>
      <c r="I37" s="150"/>
    </row>
    <row r="38" spans="1:9">
      <c r="B38" s="150"/>
      <c r="C38" s="150"/>
      <c r="D38" s="150"/>
      <c r="E38" s="150"/>
      <c r="F38" s="150"/>
      <c r="G38" s="150"/>
      <c r="H38" s="150"/>
      <c r="I38" s="150"/>
    </row>
    <row r="39" spans="1:9">
      <c r="A39" s="150"/>
      <c r="B39" s="150"/>
      <c r="C39" s="150"/>
      <c r="D39" s="150"/>
      <c r="E39" s="150"/>
      <c r="F39" s="150"/>
      <c r="G39" s="150"/>
      <c r="H39" s="150"/>
      <c r="I39" s="150"/>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19" r:id="rId1" xr:uid="{2DEF86DD-53A6-4303-8366-885692050734}"/>
    <hyperlink ref="B27" r:id="rId2" xr:uid="{623B3DD1-EC83-43DE-BBB3-CE2B4DB6AA55}"/>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pageSetUpPr fitToPage="1"/>
  </sheetPr>
  <dimension ref="A1:O117"/>
  <sheetViews>
    <sheetView tabSelected="1" topLeftCell="A62" zoomScale="120" zoomScaleNormal="120" zoomScaleSheetLayoutView="100" workbookViewId="0">
      <selection activeCell="N90" sqref="N90"/>
    </sheetView>
  </sheetViews>
  <sheetFormatPr defaultColWidth="8.85546875" defaultRowHeight="12.75"/>
  <cols>
    <col min="1" max="1" width="35.85546875" style="190" customWidth="1"/>
    <col min="2" max="4" width="18.7109375" style="190" customWidth="1"/>
    <col min="5" max="5" width="18.7109375" style="190" hidden="1" customWidth="1"/>
    <col min="6" max="6" width="12.28515625" style="190" hidden="1" customWidth="1"/>
    <col min="7" max="7" width="18.7109375" style="190" customWidth="1"/>
    <col min="8" max="8" width="3.5703125" style="190" customWidth="1"/>
    <col min="9" max="9" width="8.85546875" style="190" hidden="1" customWidth="1"/>
    <col min="10" max="10" width="14.5703125" style="190" hidden="1" customWidth="1"/>
    <col min="11" max="11" width="11" style="190" bestFit="1" customWidth="1"/>
    <col min="12" max="16384" width="8.85546875" style="190"/>
  </cols>
  <sheetData>
    <row r="1" spans="1:15" ht="12.75" customHeight="1">
      <c r="A1" s="561" t="str">
        <f>+'CERTIFICATION-COVER'!A4:G4</f>
        <v>Educational Service District #121</v>
      </c>
      <c r="B1" s="561"/>
      <c r="C1" s="561"/>
      <c r="D1" s="561"/>
      <c r="E1" s="561"/>
      <c r="F1" s="561"/>
      <c r="G1" s="561"/>
      <c r="H1" s="260"/>
    </row>
    <row r="2" spans="1:15">
      <c r="A2" s="562" t="s">
        <v>364</v>
      </c>
      <c r="B2" s="562"/>
      <c r="C2" s="562"/>
      <c r="D2" s="562"/>
      <c r="E2" s="562"/>
      <c r="F2" s="562"/>
      <c r="G2" s="562"/>
      <c r="H2" s="260"/>
      <c r="I2" s="288"/>
      <c r="J2" s="288"/>
      <c r="K2" s="288"/>
      <c r="L2" s="288"/>
      <c r="M2" s="288"/>
      <c r="N2" s="288"/>
      <c r="O2" s="288"/>
    </row>
    <row r="3" spans="1:15">
      <c r="A3" s="563">
        <v>44074</v>
      </c>
      <c r="B3" s="563"/>
      <c r="C3" s="563"/>
      <c r="D3" s="563"/>
      <c r="E3" s="563"/>
      <c r="F3" s="563"/>
      <c r="G3" s="563"/>
      <c r="H3" s="260"/>
    </row>
    <row r="4" spans="1:15" ht="8.25" customHeight="1">
      <c r="A4" s="200"/>
      <c r="B4" s="200"/>
      <c r="C4" s="564"/>
      <c r="D4" s="564"/>
      <c r="E4" s="564"/>
      <c r="F4" s="564"/>
      <c r="G4" s="564"/>
      <c r="H4" s="260"/>
    </row>
    <row r="5" spans="1:15" ht="42" customHeight="1">
      <c r="A5" s="200"/>
      <c r="B5" s="192" t="s">
        <v>250</v>
      </c>
      <c r="C5" s="201" t="s">
        <v>281</v>
      </c>
      <c r="D5" s="201" t="s">
        <v>280</v>
      </c>
      <c r="E5" s="203" t="s">
        <v>662</v>
      </c>
      <c r="F5" s="202" t="s">
        <v>663</v>
      </c>
      <c r="G5" s="201" t="s">
        <v>373</v>
      </c>
      <c r="H5" s="260"/>
    </row>
    <row r="6" spans="1:15" ht="15">
      <c r="A6" s="222" t="s">
        <v>10</v>
      </c>
      <c r="B6" s="180"/>
      <c r="C6" s="180"/>
      <c r="D6" s="180"/>
      <c r="E6" s="180"/>
      <c r="F6" s="180"/>
      <c r="G6" s="180"/>
      <c r="H6" s="260"/>
    </row>
    <row r="7" spans="1:15" s="195" customFormat="1" ht="15">
      <c r="A7" s="225" t="s">
        <v>251</v>
      </c>
      <c r="B7" s="407"/>
      <c r="C7" s="407"/>
      <c r="D7" s="407"/>
      <c r="E7" s="407"/>
      <c r="F7" s="407"/>
      <c r="G7" s="407"/>
      <c r="H7" s="260"/>
    </row>
    <row r="8" spans="1:15">
      <c r="A8" s="181" t="s">
        <v>197</v>
      </c>
      <c r="B8" s="408">
        <f>50500+21817805.54-1640262.09-1710.16+532794.31+4383.9</f>
        <v>20763511.499999996</v>
      </c>
      <c r="C8" s="409">
        <v>69876048.629999995</v>
      </c>
      <c r="D8" s="409">
        <v>12842985.27</v>
      </c>
      <c r="E8" s="408"/>
      <c r="F8" s="408"/>
      <c r="G8" s="410">
        <f t="shared" ref="G8:G20" si="0">SUM(B8:F8)</f>
        <v>103482545.39999999</v>
      </c>
      <c r="H8" s="260"/>
      <c r="I8" s="190" t="s">
        <v>375</v>
      </c>
    </row>
    <row r="9" spans="1:15" hidden="1">
      <c r="A9" s="182" t="s">
        <v>630</v>
      </c>
      <c r="B9" s="408"/>
      <c r="C9" s="411"/>
      <c r="D9" s="411"/>
      <c r="E9" s="408"/>
      <c r="F9" s="408"/>
      <c r="G9" s="412">
        <f t="shared" si="0"/>
        <v>0</v>
      </c>
      <c r="H9" s="260"/>
    </row>
    <row r="10" spans="1:15" hidden="1">
      <c r="A10" s="182" t="s">
        <v>199</v>
      </c>
      <c r="B10" s="408"/>
      <c r="C10" s="411"/>
      <c r="D10" s="411"/>
      <c r="E10" s="408"/>
      <c r="F10" s="408"/>
      <c r="G10" s="413">
        <f t="shared" si="0"/>
        <v>0</v>
      </c>
      <c r="H10" s="260"/>
    </row>
    <row r="11" spans="1:15" ht="25.5">
      <c r="A11" s="182" t="s">
        <v>253</v>
      </c>
      <c r="B11" s="526">
        <f>5706669.72+3221001.18-11372.89+4326391.65+355492.14</f>
        <v>13598181.800000001</v>
      </c>
      <c r="C11" s="526"/>
      <c r="D11" s="526"/>
      <c r="E11" s="408"/>
      <c r="F11" s="408"/>
      <c r="G11" s="550">
        <f t="shared" si="0"/>
        <v>13598181.800000001</v>
      </c>
      <c r="H11" s="260"/>
    </row>
    <row r="12" spans="1:15" hidden="1">
      <c r="A12" s="182" t="s">
        <v>255</v>
      </c>
      <c r="B12" s="526"/>
      <c r="C12" s="526"/>
      <c r="D12" s="526"/>
      <c r="E12" s="408"/>
      <c r="F12" s="408"/>
      <c r="G12" s="550">
        <f t="shared" si="0"/>
        <v>0</v>
      </c>
      <c r="H12" s="260"/>
    </row>
    <row r="13" spans="1:15">
      <c r="A13" s="182" t="s">
        <v>259</v>
      </c>
      <c r="B13" s="526"/>
      <c r="C13" s="526">
        <v>610199.32999999996</v>
      </c>
      <c r="D13" s="526">
        <v>42479.66</v>
      </c>
      <c r="E13" s="408"/>
      <c r="F13" s="408"/>
      <c r="G13" s="550">
        <f t="shared" si="0"/>
        <v>652678.99</v>
      </c>
      <c r="H13" s="260"/>
    </row>
    <row r="14" spans="1:15" hidden="1">
      <c r="A14" s="182" t="s">
        <v>260</v>
      </c>
      <c r="B14" s="526"/>
      <c r="C14" s="526"/>
      <c r="D14" s="526"/>
      <c r="E14" s="408"/>
      <c r="F14" s="408"/>
      <c r="G14" s="550">
        <f t="shared" si="0"/>
        <v>0</v>
      </c>
      <c r="H14" s="260"/>
    </row>
    <row r="15" spans="1:15">
      <c r="A15" s="182" t="s">
        <v>261</v>
      </c>
      <c r="B15" s="526"/>
      <c r="C15" s="526">
        <v>143916.87</v>
      </c>
      <c r="D15" s="526"/>
      <c r="E15" s="408"/>
      <c r="F15" s="408"/>
      <c r="G15" s="550">
        <f t="shared" si="0"/>
        <v>143916.87</v>
      </c>
      <c r="H15" s="260"/>
    </row>
    <row r="16" spans="1:15">
      <c r="A16" s="182" t="s">
        <v>256</v>
      </c>
      <c r="B16" s="526">
        <v>18976.740000000002</v>
      </c>
      <c r="C16" s="526">
        <v>62880.08</v>
      </c>
      <c r="D16" s="526">
        <v>11465.81</v>
      </c>
      <c r="E16" s="408"/>
      <c r="F16" s="408"/>
      <c r="G16" s="550">
        <f t="shared" si="0"/>
        <v>93322.63</v>
      </c>
      <c r="H16" s="260"/>
    </row>
    <row r="17" spans="1:9" hidden="1">
      <c r="A17" s="182" t="s">
        <v>257</v>
      </c>
      <c r="B17" s="527"/>
      <c r="C17" s="526"/>
      <c r="D17" s="526"/>
      <c r="E17" s="408"/>
      <c r="F17" s="408"/>
      <c r="G17" s="550">
        <f t="shared" si="0"/>
        <v>0</v>
      </c>
      <c r="H17" s="260"/>
    </row>
    <row r="18" spans="1:9">
      <c r="A18" s="182" t="s">
        <v>258</v>
      </c>
      <c r="B18" s="527"/>
      <c r="C18" s="526">
        <v>127444.19</v>
      </c>
      <c r="D18" s="526"/>
      <c r="E18" s="408"/>
      <c r="F18" s="408"/>
      <c r="G18" s="550">
        <f t="shared" si="0"/>
        <v>127444.19</v>
      </c>
      <c r="H18" s="260"/>
    </row>
    <row r="19" spans="1:9" hidden="1">
      <c r="A19" s="182" t="s">
        <v>200</v>
      </c>
      <c r="B19" s="527"/>
      <c r="C19" s="526"/>
      <c r="D19" s="526"/>
      <c r="E19" s="408"/>
      <c r="F19" s="408"/>
      <c r="G19" s="550">
        <f t="shared" si="0"/>
        <v>0</v>
      </c>
      <c r="H19" s="260"/>
    </row>
    <row r="20" spans="1:9" hidden="1">
      <c r="A20" s="182" t="s">
        <v>685</v>
      </c>
      <c r="B20" s="527"/>
      <c r="C20" s="526"/>
      <c r="D20" s="526"/>
      <c r="E20" s="408"/>
      <c r="F20" s="408"/>
      <c r="G20" s="550">
        <f t="shared" si="0"/>
        <v>0</v>
      </c>
      <c r="H20" s="260"/>
    </row>
    <row r="21" spans="1:9" ht="15.75" thickBot="1">
      <c r="A21" s="223" t="s">
        <v>252</v>
      </c>
      <c r="B21" s="528">
        <f t="shared" ref="B21:G21" si="1">SUM(B8:B20)</f>
        <v>34380670.039999999</v>
      </c>
      <c r="C21" s="528">
        <f t="shared" si="1"/>
        <v>70820489.099999994</v>
      </c>
      <c r="D21" s="528">
        <f t="shared" si="1"/>
        <v>12896930.74</v>
      </c>
      <c r="E21" s="414">
        <f t="shared" si="1"/>
        <v>0</v>
      </c>
      <c r="F21" s="414">
        <f t="shared" si="1"/>
        <v>0</v>
      </c>
      <c r="G21" s="528">
        <f t="shared" si="1"/>
        <v>118098089.87999998</v>
      </c>
      <c r="H21" s="260"/>
    </row>
    <row r="22" spans="1:9" ht="13.5" thickTop="1">
      <c r="A22" s="184"/>
      <c r="B22" s="529"/>
      <c r="C22" s="530"/>
      <c r="D22" s="530"/>
      <c r="E22" s="415"/>
      <c r="F22" s="415"/>
      <c r="G22" s="550"/>
      <c r="H22" s="260"/>
    </row>
    <row r="23" spans="1:9" s="195" customFormat="1" ht="15">
      <c r="A23" s="223" t="s">
        <v>262</v>
      </c>
      <c r="B23" s="531"/>
      <c r="C23" s="532"/>
      <c r="D23" s="532"/>
      <c r="E23" s="416"/>
      <c r="F23" s="416"/>
      <c r="G23" s="550"/>
      <c r="H23" s="260"/>
    </row>
    <row r="24" spans="1:9" hidden="1">
      <c r="A24" s="182" t="s">
        <v>676</v>
      </c>
      <c r="B24" s="526"/>
      <c r="C24" s="526"/>
      <c r="D24" s="526"/>
      <c r="E24" s="408"/>
      <c r="F24" s="408"/>
      <c r="G24" s="550">
        <f>SUM(B24:F24)</f>
        <v>0</v>
      </c>
      <c r="H24" s="260"/>
    </row>
    <row r="25" spans="1:9">
      <c r="A25" s="182" t="s">
        <v>263</v>
      </c>
      <c r="B25" s="526"/>
      <c r="C25" s="526"/>
      <c r="D25" s="526"/>
      <c r="E25" s="408"/>
      <c r="F25" s="408"/>
      <c r="G25" s="550"/>
      <c r="H25" s="260"/>
    </row>
    <row r="26" spans="1:9">
      <c r="A26" s="227" t="s">
        <v>686</v>
      </c>
      <c r="B26" s="526">
        <v>2445000</v>
      </c>
      <c r="C26" s="526"/>
      <c r="D26" s="526"/>
      <c r="E26" s="408"/>
      <c r="F26" s="408"/>
      <c r="G26" s="550">
        <f t="shared" ref="G26:G27" si="2">SUM(B26:F26)</f>
        <v>2445000</v>
      </c>
      <c r="H26" s="260"/>
    </row>
    <row r="27" spans="1:9" hidden="1">
      <c r="A27" s="227" t="s">
        <v>212</v>
      </c>
      <c r="B27" s="526"/>
      <c r="C27" s="526"/>
      <c r="D27" s="526"/>
      <c r="E27" s="408"/>
      <c r="F27" s="408"/>
      <c r="G27" s="552">
        <f t="shared" si="2"/>
        <v>0</v>
      </c>
      <c r="H27" s="260"/>
    </row>
    <row r="28" spans="1:9">
      <c r="A28" s="227" t="s">
        <v>264</v>
      </c>
      <c r="B28" s="526">
        <v>31354636.77</v>
      </c>
      <c r="C28" s="526"/>
      <c r="D28" s="526"/>
      <c r="E28" s="408"/>
      <c r="F28" s="408"/>
      <c r="G28" s="552">
        <f>SUM(B28:F28)</f>
        <v>31354636.77</v>
      </c>
      <c r="H28" s="260"/>
    </row>
    <row r="29" spans="1:9">
      <c r="A29" s="227" t="s">
        <v>209</v>
      </c>
      <c r="B29" s="526">
        <v>4737840.6500000004</v>
      </c>
      <c r="C29" s="526">
        <v>50381.16</v>
      </c>
      <c r="D29" s="526"/>
      <c r="E29" s="408"/>
      <c r="F29" s="408"/>
      <c r="G29" s="552">
        <f>SUM(B29:F29)</f>
        <v>4788221.8100000005</v>
      </c>
      <c r="H29" s="260"/>
    </row>
    <row r="30" spans="1:9">
      <c r="A30" s="182" t="s">
        <v>266</v>
      </c>
      <c r="B30" s="533">
        <f>-12153477.97-2946489.75</f>
        <v>-15099967.720000001</v>
      </c>
      <c r="C30" s="533">
        <v>-50381.16</v>
      </c>
      <c r="D30" s="533"/>
      <c r="E30" s="417"/>
      <c r="F30" s="417"/>
      <c r="G30" s="552">
        <f>SUM(B30:F30)</f>
        <v>-15150348.880000001</v>
      </c>
      <c r="H30" s="260"/>
      <c r="I30" s="190" t="s">
        <v>944</v>
      </c>
    </row>
    <row r="31" spans="1:9">
      <c r="A31" s="182" t="s">
        <v>265</v>
      </c>
      <c r="B31" s="534">
        <f t="shared" ref="B31:D31" si="3">SUM(B26:B30)</f>
        <v>23437509.699999996</v>
      </c>
      <c r="C31" s="534">
        <f t="shared" si="3"/>
        <v>0</v>
      </c>
      <c r="D31" s="534">
        <f t="shared" si="3"/>
        <v>0</v>
      </c>
      <c r="E31" s="418">
        <f t="shared" ref="E31:F31" si="4">SUM(E26:E30)</f>
        <v>0</v>
      </c>
      <c r="F31" s="418">
        <f t="shared" si="4"/>
        <v>0</v>
      </c>
      <c r="G31" s="534">
        <f>SUM(G26:G30)</f>
        <v>23437509.699999996</v>
      </c>
      <c r="H31" s="260"/>
    </row>
    <row r="32" spans="1:9">
      <c r="A32" s="182"/>
      <c r="B32" s="526"/>
      <c r="C32" s="526"/>
      <c r="D32" s="526"/>
      <c r="E32" s="408"/>
      <c r="F32" s="408"/>
      <c r="G32" s="526"/>
      <c r="H32" s="260"/>
    </row>
    <row r="33" spans="1:9" ht="25.5">
      <c r="A33" s="182" t="s">
        <v>633</v>
      </c>
      <c r="B33" s="526">
        <v>547446.44999999995</v>
      </c>
      <c r="C33" s="526"/>
      <c r="D33" s="526"/>
      <c r="E33" s="408"/>
      <c r="F33" s="408"/>
      <c r="G33" s="552">
        <f>SUM(B33:F33)</f>
        <v>547446.44999999995</v>
      </c>
      <c r="H33" s="260"/>
      <c r="I33" s="190" t="s">
        <v>929</v>
      </c>
    </row>
    <row r="34" spans="1:9" ht="25.5" hidden="1">
      <c r="A34" s="182" t="s">
        <v>632</v>
      </c>
      <c r="B34" s="526"/>
      <c r="C34" s="526"/>
      <c r="D34" s="526"/>
      <c r="E34" s="408"/>
      <c r="F34" s="408"/>
      <c r="G34" s="552">
        <f>SUM(B34:F34)</f>
        <v>0</v>
      </c>
      <c r="H34" s="260"/>
    </row>
    <row r="35" spans="1:9">
      <c r="A35" s="182" t="s">
        <v>346</v>
      </c>
      <c r="B35" s="526">
        <v>-31622.92</v>
      </c>
      <c r="C35" s="526"/>
      <c r="D35" s="526"/>
      <c r="E35" s="408"/>
      <c r="F35" s="408"/>
      <c r="G35" s="552">
        <f>SUM(B35:F35)</f>
        <v>-31622.92</v>
      </c>
      <c r="H35" s="260"/>
      <c r="I35" s="190" t="s">
        <v>930</v>
      </c>
    </row>
    <row r="36" spans="1:9" hidden="1">
      <c r="A36" s="182" t="s">
        <v>254</v>
      </c>
      <c r="B36" s="526"/>
      <c r="C36" s="526"/>
      <c r="D36" s="526"/>
      <c r="E36" s="408"/>
      <c r="F36" s="408"/>
      <c r="G36" s="552">
        <f>SUM(B36:F36)</f>
        <v>0</v>
      </c>
      <c r="H36" s="260"/>
    </row>
    <row r="37" spans="1:9" hidden="1">
      <c r="A37" s="182" t="s">
        <v>687</v>
      </c>
      <c r="B37" s="526"/>
      <c r="C37" s="526"/>
      <c r="D37" s="526"/>
      <c r="E37" s="408"/>
      <c r="F37" s="408"/>
      <c r="G37" s="552">
        <f>SUM(B37:F37)</f>
        <v>0</v>
      </c>
      <c r="H37" s="260"/>
    </row>
    <row r="38" spans="1:9" ht="15.75" thickBot="1">
      <c r="A38" s="223" t="s">
        <v>271</v>
      </c>
      <c r="B38" s="528">
        <f>B24+B31+B33+B34+B35+B36+B37</f>
        <v>23953333.229999993</v>
      </c>
      <c r="C38" s="528">
        <f t="shared" ref="C38:G38" si="5">C24+C31+C33+C34+C35+C36+C37</f>
        <v>0</v>
      </c>
      <c r="D38" s="528">
        <f t="shared" si="5"/>
        <v>0</v>
      </c>
      <c r="E38" s="414">
        <f t="shared" si="5"/>
        <v>0</v>
      </c>
      <c r="F38" s="414">
        <f t="shared" si="5"/>
        <v>0</v>
      </c>
      <c r="G38" s="528">
        <f t="shared" si="5"/>
        <v>23953333.229999993</v>
      </c>
      <c r="H38" s="260"/>
    </row>
    <row r="39" spans="1:9" ht="13.5" thickTop="1">
      <c r="A39" s="182"/>
      <c r="B39" s="527"/>
      <c r="C39" s="527"/>
      <c r="D39" s="527"/>
      <c r="E39" s="408"/>
      <c r="F39" s="408"/>
      <c r="G39" s="552"/>
      <c r="H39" s="260"/>
    </row>
    <row r="40" spans="1:9" ht="15.75" thickBot="1">
      <c r="A40" s="223" t="s">
        <v>213</v>
      </c>
      <c r="B40" s="535">
        <f t="shared" ref="B40:G40" si="6">B21+B38</f>
        <v>58334003.269999996</v>
      </c>
      <c r="C40" s="535">
        <f t="shared" si="6"/>
        <v>70820489.099999994</v>
      </c>
      <c r="D40" s="535">
        <f t="shared" si="6"/>
        <v>12896930.74</v>
      </c>
      <c r="E40" s="419">
        <f t="shared" si="6"/>
        <v>0</v>
      </c>
      <c r="F40" s="419">
        <f t="shared" si="6"/>
        <v>0</v>
      </c>
      <c r="G40" s="535">
        <f t="shared" si="6"/>
        <v>142051423.10999998</v>
      </c>
      <c r="H40" s="260"/>
    </row>
    <row r="41" spans="1:9">
      <c r="A41" s="184"/>
      <c r="B41" s="527"/>
      <c r="C41" s="527"/>
      <c r="D41" s="527"/>
      <c r="E41" s="408"/>
      <c r="F41" s="408"/>
      <c r="G41" s="552"/>
      <c r="H41" s="260"/>
    </row>
    <row r="42" spans="1:9" ht="15">
      <c r="A42" s="223" t="s">
        <v>366</v>
      </c>
      <c r="B42" s="536"/>
      <c r="C42" s="536"/>
      <c r="D42" s="536"/>
      <c r="E42" s="420"/>
      <c r="F42" s="420"/>
      <c r="G42" s="553"/>
      <c r="H42" s="260"/>
    </row>
    <row r="43" spans="1:9">
      <c r="A43" s="398" t="s">
        <v>781</v>
      </c>
      <c r="B43" s="526">
        <v>516342.56</v>
      </c>
      <c r="C43" s="527"/>
      <c r="D43" s="527"/>
      <c r="E43" s="408"/>
      <c r="F43" s="408"/>
      <c r="G43" s="552">
        <f t="shared" ref="G43:G46" si="7">SUM(B43:F43)</f>
        <v>516342.56</v>
      </c>
      <c r="H43" s="260"/>
      <c r="I43" s="190" t="s">
        <v>931</v>
      </c>
    </row>
    <row r="44" spans="1:9">
      <c r="A44" s="269" t="s">
        <v>774</v>
      </c>
      <c r="B44" s="526">
        <f>3539587.71+85536.57+436549+652949.78</f>
        <v>4714623.0599999996</v>
      </c>
      <c r="C44" s="527"/>
      <c r="D44" s="527"/>
      <c r="E44" s="408"/>
      <c r="F44" s="408"/>
      <c r="G44" s="552">
        <f t="shared" ref="G44" si="8">SUM(B44:F44)</f>
        <v>4714623.0599999996</v>
      </c>
      <c r="H44" s="260"/>
      <c r="I44" s="190" t="s">
        <v>945</v>
      </c>
    </row>
    <row r="45" spans="1:9">
      <c r="A45" s="269" t="s">
        <v>775</v>
      </c>
      <c r="B45" s="526">
        <v>3748235</v>
      </c>
      <c r="C45" s="527"/>
      <c r="D45" s="527"/>
      <c r="E45" s="408"/>
      <c r="F45" s="408"/>
      <c r="G45" s="552">
        <f t="shared" si="7"/>
        <v>3748235</v>
      </c>
      <c r="H45" s="260"/>
      <c r="I45" s="190" t="s">
        <v>932</v>
      </c>
    </row>
    <row r="46" spans="1:9" ht="13.5" thickBot="1">
      <c r="A46" s="184" t="s">
        <v>657</v>
      </c>
      <c r="B46" s="535">
        <f>SUM(B43:B45)</f>
        <v>8979200.6199999992</v>
      </c>
      <c r="C46" s="535">
        <f>SUM(C43:C45)</f>
        <v>0</v>
      </c>
      <c r="D46" s="535">
        <f>SUM(D43:D45)</f>
        <v>0</v>
      </c>
      <c r="E46" s="419">
        <f>SUM(E43:E45)</f>
        <v>0</v>
      </c>
      <c r="F46" s="419">
        <f>SUM(F43:F45)</f>
        <v>0</v>
      </c>
      <c r="G46" s="535">
        <f t="shared" si="7"/>
        <v>8979200.6199999992</v>
      </c>
      <c r="H46" s="260"/>
    </row>
    <row r="47" spans="1:9">
      <c r="A47" s="184"/>
      <c r="B47" s="527"/>
      <c r="C47" s="527"/>
      <c r="D47" s="527"/>
      <c r="E47" s="408"/>
      <c r="F47" s="408"/>
      <c r="G47" s="552"/>
      <c r="H47" s="260"/>
    </row>
    <row r="48" spans="1:9" ht="15">
      <c r="A48" s="223" t="s">
        <v>4</v>
      </c>
      <c r="B48" s="537"/>
      <c r="C48" s="537"/>
      <c r="D48" s="537"/>
      <c r="E48" s="421"/>
      <c r="F48" s="421"/>
      <c r="G48" s="553"/>
      <c r="H48" s="260"/>
    </row>
    <row r="49" spans="1:9" s="195" customFormat="1" ht="15">
      <c r="A49" s="223" t="s">
        <v>267</v>
      </c>
      <c r="B49" s="531"/>
      <c r="C49" s="531"/>
      <c r="D49" s="531"/>
      <c r="E49" s="416"/>
      <c r="F49" s="416"/>
      <c r="G49" s="550"/>
      <c r="H49" s="260"/>
    </row>
    <row r="50" spans="1:9">
      <c r="A50" s="182" t="s">
        <v>218</v>
      </c>
      <c r="B50" s="526">
        <f>10931704.94-535.01-42.06+27917.75+3744.1</f>
        <v>10962789.719999999</v>
      </c>
      <c r="C50" s="526">
        <v>3085620.19</v>
      </c>
      <c r="D50" s="526">
        <v>2049.1</v>
      </c>
      <c r="E50" s="408"/>
      <c r="F50" s="408"/>
      <c r="G50" s="552">
        <f t="shared" ref="G50:G66" si="9">SUM(B50:F50)</f>
        <v>14050459.009999998</v>
      </c>
      <c r="H50" s="260"/>
      <c r="I50" s="190" t="s">
        <v>933</v>
      </c>
    </row>
    <row r="51" spans="1:9" hidden="1">
      <c r="A51" s="182" t="s">
        <v>640</v>
      </c>
      <c r="B51" s="526"/>
      <c r="C51" s="526"/>
      <c r="D51" s="526"/>
      <c r="E51" s="408"/>
      <c r="F51" s="408"/>
      <c r="G51" s="552">
        <f t="shared" si="9"/>
        <v>0</v>
      </c>
      <c r="H51" s="260"/>
    </row>
    <row r="52" spans="1:9" hidden="1">
      <c r="A52" s="182" t="s">
        <v>546</v>
      </c>
      <c r="B52" s="526"/>
      <c r="C52" s="526"/>
      <c r="D52" s="526"/>
      <c r="E52" s="408"/>
      <c r="F52" s="408"/>
      <c r="G52" s="550">
        <f t="shared" si="9"/>
        <v>0</v>
      </c>
      <c r="H52" s="260"/>
    </row>
    <row r="53" spans="1:9">
      <c r="A53" s="182" t="s">
        <v>221</v>
      </c>
      <c r="B53" s="526">
        <v>46468.75</v>
      </c>
      <c r="C53" s="526"/>
      <c r="D53" s="526"/>
      <c r="E53" s="408"/>
      <c r="F53" s="408"/>
      <c r="G53" s="550">
        <f t="shared" si="9"/>
        <v>46468.75</v>
      </c>
      <c r="H53" s="260"/>
      <c r="I53" s="190" t="s">
        <v>934</v>
      </c>
    </row>
    <row r="54" spans="1:9">
      <c r="A54" s="182" t="s">
        <v>577</v>
      </c>
      <c r="B54" s="526">
        <v>17533.939999999999</v>
      </c>
      <c r="C54" s="526"/>
      <c r="D54" s="526"/>
      <c r="E54" s="408"/>
      <c r="F54" s="408"/>
      <c r="G54" s="550">
        <f t="shared" si="9"/>
        <v>17533.939999999999</v>
      </c>
      <c r="H54" s="260"/>
    </row>
    <row r="55" spans="1:9">
      <c r="A55" s="182" t="s">
        <v>223</v>
      </c>
      <c r="B55" s="526">
        <v>5345.08</v>
      </c>
      <c r="C55" s="526"/>
      <c r="D55" s="526"/>
      <c r="E55" s="408"/>
      <c r="F55" s="408"/>
      <c r="G55" s="550">
        <f t="shared" si="9"/>
        <v>5345.08</v>
      </c>
      <c r="H55" s="260"/>
      <c r="I55" s="190" t="s">
        <v>946</v>
      </c>
    </row>
    <row r="56" spans="1:9" hidden="1">
      <c r="A56" s="182" t="s">
        <v>641</v>
      </c>
      <c r="B56" s="526"/>
      <c r="C56" s="526"/>
      <c r="D56" s="526"/>
      <c r="E56" s="408"/>
      <c r="F56" s="408"/>
      <c r="G56" s="550">
        <f t="shared" si="9"/>
        <v>0</v>
      </c>
      <c r="H56" s="260"/>
      <c r="I56" s="190" t="s">
        <v>947</v>
      </c>
    </row>
    <row r="57" spans="1:9" hidden="1">
      <c r="A57" s="182" t="s">
        <v>578</v>
      </c>
      <c r="B57" s="526"/>
      <c r="C57" s="526"/>
      <c r="D57" s="526"/>
      <c r="E57" s="408"/>
      <c r="F57" s="408"/>
      <c r="G57" s="550">
        <f t="shared" si="9"/>
        <v>0</v>
      </c>
      <c r="H57" s="260"/>
    </row>
    <row r="58" spans="1:9">
      <c r="A58" s="182" t="s">
        <v>272</v>
      </c>
      <c r="B58" s="526">
        <v>304384.83</v>
      </c>
      <c r="C58" s="526"/>
      <c r="D58" s="526"/>
      <c r="E58" s="408"/>
      <c r="F58" s="408"/>
      <c r="G58" s="550">
        <f t="shared" si="9"/>
        <v>304384.83</v>
      </c>
      <c r="H58" s="260"/>
      <c r="I58" s="190" t="s">
        <v>1173</v>
      </c>
    </row>
    <row r="59" spans="1:9" hidden="1">
      <c r="A59" s="182" t="s">
        <v>747</v>
      </c>
      <c r="B59" s="526"/>
      <c r="C59" s="526"/>
      <c r="D59" s="526"/>
      <c r="E59" s="408"/>
      <c r="F59" s="408"/>
      <c r="G59" s="550"/>
      <c r="H59" s="260"/>
    </row>
    <row r="60" spans="1:9">
      <c r="A60" s="182" t="s">
        <v>273</v>
      </c>
      <c r="B60" s="526">
        <v>538135</v>
      </c>
      <c r="C60" s="526"/>
      <c r="D60" s="526"/>
      <c r="E60" s="408"/>
      <c r="F60" s="408"/>
      <c r="G60" s="550">
        <f t="shared" si="9"/>
        <v>538135</v>
      </c>
      <c r="H60" s="260"/>
      <c r="I60" s="190" t="s">
        <v>1174</v>
      </c>
    </row>
    <row r="61" spans="1:9" hidden="1">
      <c r="A61" s="287" t="s">
        <v>782</v>
      </c>
      <c r="B61" s="526"/>
      <c r="C61" s="526"/>
      <c r="D61" s="526"/>
      <c r="E61" s="408"/>
      <c r="F61" s="408"/>
      <c r="G61" s="550">
        <f t="shared" si="9"/>
        <v>0</v>
      </c>
      <c r="H61" s="260"/>
    </row>
    <row r="62" spans="1:9">
      <c r="A62" s="182" t="s">
        <v>275</v>
      </c>
      <c r="B62" s="526"/>
      <c r="C62" s="526"/>
      <c r="D62" s="526"/>
      <c r="E62" s="408"/>
      <c r="F62" s="408"/>
      <c r="G62" s="550"/>
      <c r="H62" s="260"/>
    </row>
    <row r="63" spans="1:9">
      <c r="A63" s="227" t="s">
        <v>276</v>
      </c>
      <c r="B63" s="526"/>
      <c r="C63" s="526">
        <v>4903169</v>
      </c>
      <c r="D63" s="526">
        <v>2721050.01</v>
      </c>
      <c r="E63" s="408"/>
      <c r="F63" s="408"/>
      <c r="G63" s="550">
        <f t="shared" si="9"/>
        <v>7624219.0099999998</v>
      </c>
      <c r="H63" s="260"/>
    </row>
    <row r="64" spans="1:9">
      <c r="A64" s="227" t="s">
        <v>277</v>
      </c>
      <c r="B64" s="526"/>
      <c r="C64" s="526">
        <v>4389807</v>
      </c>
      <c r="D64" s="526"/>
      <c r="E64" s="408"/>
      <c r="F64" s="408"/>
      <c r="G64" s="550">
        <f t="shared" si="9"/>
        <v>4389807</v>
      </c>
      <c r="H64" s="260"/>
    </row>
    <row r="65" spans="1:9">
      <c r="A65" s="227" t="s">
        <v>278</v>
      </c>
      <c r="B65" s="526"/>
      <c r="C65" s="526">
        <v>1875000</v>
      </c>
      <c r="D65" s="526">
        <v>146325.6</v>
      </c>
      <c r="E65" s="408"/>
      <c r="F65" s="408"/>
      <c r="G65" s="550">
        <f t="shared" si="9"/>
        <v>2021325.6</v>
      </c>
      <c r="H65" s="260"/>
    </row>
    <row r="66" spans="1:9">
      <c r="A66" s="227" t="s">
        <v>549</v>
      </c>
      <c r="B66" s="526"/>
      <c r="C66" s="526">
        <v>3435843</v>
      </c>
      <c r="D66" s="526"/>
      <c r="E66" s="408"/>
      <c r="F66" s="408"/>
      <c r="G66" s="550">
        <f t="shared" si="9"/>
        <v>3435843</v>
      </c>
      <c r="H66" s="260"/>
    </row>
    <row r="67" spans="1:9">
      <c r="A67" s="182" t="s">
        <v>229</v>
      </c>
      <c r="B67" s="526">
        <v>10011</v>
      </c>
      <c r="C67" s="526"/>
      <c r="D67" s="526"/>
      <c r="E67" s="408"/>
      <c r="F67" s="408"/>
      <c r="G67" s="550">
        <f>SUM(B67:F67)</f>
        <v>10011</v>
      </c>
      <c r="H67" s="260"/>
      <c r="I67" s="190" t="s">
        <v>935</v>
      </c>
    </row>
    <row r="68" spans="1:9">
      <c r="A68" s="182" t="s">
        <v>228</v>
      </c>
      <c r="B68" s="526">
        <v>1928610.9</v>
      </c>
      <c r="C68" s="526"/>
      <c r="D68" s="526"/>
      <c r="E68" s="408"/>
      <c r="F68" s="408"/>
      <c r="G68" s="550">
        <f>SUM(B68:F68)</f>
        <v>1928610.9</v>
      </c>
      <c r="H68" s="260"/>
      <c r="I68" s="190" t="s">
        <v>936</v>
      </c>
    </row>
    <row r="69" spans="1:9" ht="25.5" hidden="1">
      <c r="A69" s="182" t="s">
        <v>279</v>
      </c>
      <c r="B69" s="526"/>
      <c r="C69" s="526"/>
      <c r="D69" s="526"/>
      <c r="E69" s="408"/>
      <c r="F69" s="408"/>
      <c r="G69" s="550">
        <f>SUM(B69:F69)</f>
        <v>0</v>
      </c>
      <c r="H69" s="260"/>
    </row>
    <row r="70" spans="1:9" hidden="1">
      <c r="A70" s="182" t="s">
        <v>669</v>
      </c>
      <c r="B70" s="526"/>
      <c r="C70" s="526"/>
      <c r="D70" s="526"/>
      <c r="E70" s="408"/>
      <c r="F70" s="408"/>
      <c r="G70" s="550">
        <f>SUM(B70:F70)</f>
        <v>0</v>
      </c>
      <c r="H70" s="260"/>
    </row>
    <row r="71" spans="1:9" ht="15.75" thickBot="1">
      <c r="A71" s="223" t="s">
        <v>268</v>
      </c>
      <c r="B71" s="528">
        <f t="shared" ref="B71:G71" si="10">SUM(B50:B70)</f>
        <v>13813279.219999999</v>
      </c>
      <c r="C71" s="528">
        <f t="shared" si="10"/>
        <v>17689439.189999998</v>
      </c>
      <c r="D71" s="528">
        <f t="shared" si="10"/>
        <v>2869424.71</v>
      </c>
      <c r="E71" s="414">
        <f t="shared" si="10"/>
        <v>0</v>
      </c>
      <c r="F71" s="414">
        <f t="shared" si="10"/>
        <v>0</v>
      </c>
      <c r="G71" s="528">
        <f t="shared" si="10"/>
        <v>34372143.119999997</v>
      </c>
      <c r="H71" s="260"/>
    </row>
    <row r="72" spans="1:9" ht="13.5" thickTop="1">
      <c r="A72" s="184"/>
      <c r="B72" s="531"/>
      <c r="C72" s="531"/>
      <c r="D72" s="531"/>
      <c r="E72" s="416"/>
      <c r="F72" s="416"/>
      <c r="G72" s="550"/>
      <c r="H72" s="260"/>
    </row>
    <row r="73" spans="1:9" s="195" customFormat="1" ht="15">
      <c r="A73" s="223" t="s">
        <v>269</v>
      </c>
      <c r="B73" s="531"/>
      <c r="C73" s="531"/>
      <c r="D73" s="531"/>
      <c r="E73" s="416"/>
      <c r="F73" s="416"/>
      <c r="G73" s="550"/>
      <c r="H73" s="260"/>
    </row>
    <row r="74" spans="1:9">
      <c r="A74" s="182" t="s">
        <v>683</v>
      </c>
      <c r="B74" s="526">
        <f>2065735.41+465588.84-B58</f>
        <v>2226939.42</v>
      </c>
      <c r="C74" s="526"/>
      <c r="D74" s="526"/>
      <c r="E74" s="408"/>
      <c r="F74" s="408"/>
      <c r="G74" s="550">
        <f t="shared" ref="G74:G86" si="11">SUM(B74:F74)</f>
        <v>2226939.42</v>
      </c>
      <c r="H74" s="260"/>
      <c r="I74" s="190" t="s">
        <v>937</v>
      </c>
    </row>
    <row r="75" spans="1:9" hidden="1">
      <c r="A75" s="182" t="s">
        <v>750</v>
      </c>
      <c r="B75" s="526"/>
      <c r="C75" s="526"/>
      <c r="D75" s="526"/>
      <c r="E75" s="408"/>
      <c r="F75" s="408"/>
      <c r="G75" s="550">
        <f t="shared" si="11"/>
        <v>0</v>
      </c>
      <c r="H75" s="260"/>
    </row>
    <row r="76" spans="1:9" hidden="1">
      <c r="A76" s="182" t="s">
        <v>677</v>
      </c>
      <c r="B76" s="526"/>
      <c r="C76" s="526"/>
      <c r="D76" s="526"/>
      <c r="E76" s="408"/>
      <c r="F76" s="408"/>
      <c r="G76" s="550">
        <f t="shared" si="11"/>
        <v>0</v>
      </c>
      <c r="H76" s="260"/>
    </row>
    <row r="77" spans="1:9">
      <c r="A77" s="182" t="s">
        <v>684</v>
      </c>
      <c r="B77" s="526"/>
      <c r="C77" s="526"/>
      <c r="D77" s="526"/>
      <c r="E77" s="408"/>
      <c r="F77" s="408"/>
      <c r="G77" s="546"/>
      <c r="H77" s="260"/>
    </row>
    <row r="78" spans="1:9">
      <c r="A78" s="227" t="s">
        <v>678</v>
      </c>
      <c r="B78" s="526"/>
      <c r="C78" s="526">
        <v>8090731</v>
      </c>
      <c r="D78" s="526"/>
      <c r="E78" s="408"/>
      <c r="F78" s="408"/>
      <c r="G78" s="550">
        <f t="shared" si="11"/>
        <v>8090731</v>
      </c>
      <c r="H78" s="260"/>
    </row>
    <row r="79" spans="1:9">
      <c r="A79" s="227" t="s">
        <v>679</v>
      </c>
      <c r="B79" s="526"/>
      <c r="C79" s="526">
        <v>6295378.25</v>
      </c>
      <c r="D79" s="526"/>
      <c r="E79" s="408"/>
      <c r="F79" s="408"/>
      <c r="G79" s="550">
        <f t="shared" si="11"/>
        <v>6295378.25</v>
      </c>
      <c r="H79" s="260"/>
    </row>
    <row r="80" spans="1:9" hidden="1">
      <c r="A80" s="227" t="s">
        <v>680</v>
      </c>
      <c r="B80" s="526"/>
      <c r="C80" s="526"/>
      <c r="D80" s="526"/>
      <c r="E80" s="408"/>
      <c r="F80" s="408"/>
      <c r="G80" s="550">
        <f t="shared" si="11"/>
        <v>0</v>
      </c>
      <c r="H80" s="260"/>
    </row>
    <row r="81" spans="1:9" hidden="1">
      <c r="A81" s="227" t="s">
        <v>681</v>
      </c>
      <c r="B81" s="526"/>
      <c r="C81" s="526"/>
      <c r="D81" s="526"/>
      <c r="E81" s="408"/>
      <c r="F81" s="408"/>
      <c r="G81" s="550">
        <f t="shared" si="11"/>
        <v>0</v>
      </c>
      <c r="H81" s="260"/>
    </row>
    <row r="82" spans="1:9">
      <c r="A82" s="182" t="s">
        <v>757</v>
      </c>
      <c r="B82" s="526">
        <v>12890488.07</v>
      </c>
      <c r="C82" s="526"/>
      <c r="D82" s="526"/>
      <c r="E82" s="408"/>
      <c r="F82" s="408"/>
      <c r="G82" s="550">
        <f t="shared" si="11"/>
        <v>12890488.07</v>
      </c>
      <c r="H82" s="260"/>
      <c r="I82" s="190" t="s">
        <v>938</v>
      </c>
    </row>
    <row r="83" spans="1:9">
      <c r="A83" s="182" t="s">
        <v>748</v>
      </c>
      <c r="B83" s="526">
        <v>12983443</v>
      </c>
      <c r="C83" s="526"/>
      <c r="D83" s="526"/>
      <c r="E83" s="408"/>
      <c r="F83" s="408"/>
      <c r="G83" s="550">
        <f t="shared" ref="G83" si="12">SUM(B83:F83)</f>
        <v>12983443</v>
      </c>
      <c r="H83" s="260"/>
      <c r="I83" s="190" t="s">
        <v>939</v>
      </c>
    </row>
    <row r="84" spans="1:9">
      <c r="A84" s="182" t="s">
        <v>682</v>
      </c>
      <c r="B84" s="526">
        <f>7425000+78011.61-42745.94-B60</f>
        <v>6922130.6699999999</v>
      </c>
      <c r="C84" s="526"/>
      <c r="D84" s="526"/>
      <c r="E84" s="408"/>
      <c r="F84" s="408"/>
      <c r="G84" s="550">
        <f t="shared" si="11"/>
        <v>6922130.6699999999</v>
      </c>
      <c r="H84" s="260"/>
      <c r="I84" s="190" t="s">
        <v>940</v>
      </c>
    </row>
    <row r="85" spans="1:9" hidden="1">
      <c r="A85" s="287" t="s">
        <v>783</v>
      </c>
      <c r="B85" s="526"/>
      <c r="C85" s="526"/>
      <c r="D85" s="526"/>
      <c r="E85" s="408"/>
      <c r="F85" s="408"/>
      <c r="G85" s="550">
        <f t="shared" ref="G85" si="13">SUM(B85:F85)</f>
        <v>0</v>
      </c>
      <c r="H85" s="260"/>
    </row>
    <row r="86" spans="1:9" hidden="1">
      <c r="A86" s="182" t="s">
        <v>749</v>
      </c>
      <c r="B86" s="526"/>
      <c r="C86" s="526"/>
      <c r="D86" s="526"/>
      <c r="E86" s="408"/>
      <c r="F86" s="408"/>
      <c r="G86" s="550">
        <f t="shared" si="11"/>
        <v>0</v>
      </c>
      <c r="H86" s="260"/>
    </row>
    <row r="87" spans="1:9" ht="15.75" thickBot="1">
      <c r="A87" s="223" t="s">
        <v>270</v>
      </c>
      <c r="B87" s="528">
        <f t="shared" ref="B87:G87" si="14">SUM(B74:B86)</f>
        <v>35023001.160000004</v>
      </c>
      <c r="C87" s="528">
        <f t="shared" si="14"/>
        <v>14386109.25</v>
      </c>
      <c r="D87" s="528">
        <f t="shared" si="14"/>
        <v>0</v>
      </c>
      <c r="E87" s="414">
        <f t="shared" si="14"/>
        <v>0</v>
      </c>
      <c r="F87" s="414">
        <f t="shared" si="14"/>
        <v>0</v>
      </c>
      <c r="G87" s="528">
        <f t="shared" si="14"/>
        <v>49409110.410000004</v>
      </c>
      <c r="H87" s="260"/>
    </row>
    <row r="88" spans="1:9" ht="13.5" thickTop="1">
      <c r="A88" s="184"/>
      <c r="B88" s="532"/>
      <c r="C88" s="532"/>
      <c r="D88" s="532"/>
      <c r="E88" s="416"/>
      <c r="F88" s="416"/>
      <c r="G88" s="552"/>
      <c r="H88" s="260"/>
    </row>
    <row r="89" spans="1:9" ht="15.75" thickBot="1">
      <c r="A89" s="223" t="s">
        <v>233</v>
      </c>
      <c r="B89" s="535">
        <f t="shared" ref="B89:G89" si="15">B71+B87</f>
        <v>48836280.380000003</v>
      </c>
      <c r="C89" s="535">
        <f t="shared" si="15"/>
        <v>32075548.439999998</v>
      </c>
      <c r="D89" s="535">
        <f t="shared" si="15"/>
        <v>2869424.71</v>
      </c>
      <c r="E89" s="419">
        <f t="shared" si="15"/>
        <v>0</v>
      </c>
      <c r="F89" s="419">
        <f t="shared" si="15"/>
        <v>0</v>
      </c>
      <c r="G89" s="535">
        <f t="shared" si="15"/>
        <v>83781253.530000001</v>
      </c>
      <c r="H89" s="260"/>
    </row>
    <row r="90" spans="1:9">
      <c r="A90" s="184"/>
      <c r="B90" s="532"/>
      <c r="C90" s="532"/>
      <c r="D90" s="532"/>
      <c r="E90" s="416"/>
      <c r="F90" s="416"/>
      <c r="G90" s="552"/>
      <c r="H90" s="260"/>
    </row>
    <row r="91" spans="1:9" ht="15">
      <c r="A91" s="223" t="s">
        <v>367</v>
      </c>
      <c r="B91" s="538"/>
      <c r="C91" s="538"/>
      <c r="D91" s="538"/>
      <c r="E91" s="421"/>
      <c r="F91" s="421"/>
      <c r="G91" s="553"/>
      <c r="H91" s="260"/>
    </row>
    <row r="92" spans="1:9" hidden="1">
      <c r="A92" s="269" t="s">
        <v>754</v>
      </c>
      <c r="B92" s="532"/>
      <c r="C92" s="532"/>
      <c r="D92" s="532"/>
      <c r="E92" s="416"/>
      <c r="F92" s="416"/>
      <c r="G92" s="552">
        <f t="shared" ref="G92:G95" si="16">SUM(B92:F92)</f>
        <v>0</v>
      </c>
      <c r="H92" s="260"/>
    </row>
    <row r="93" spans="1:9">
      <c r="A93" s="269" t="s">
        <v>755</v>
      </c>
      <c r="B93" s="532">
        <f>101014.2+633.84+550199.56+891536.67</f>
        <v>1543384.27</v>
      </c>
      <c r="C93" s="532"/>
      <c r="D93" s="532"/>
      <c r="E93" s="416"/>
      <c r="F93" s="416"/>
      <c r="G93" s="552">
        <f t="shared" ref="G93" si="17">SUM(B93:F93)</f>
        <v>1543384.27</v>
      </c>
      <c r="H93" s="260"/>
      <c r="I93" s="190" t="s">
        <v>941</v>
      </c>
    </row>
    <row r="94" spans="1:9">
      <c r="A94" s="269" t="s">
        <v>756</v>
      </c>
      <c r="B94" s="532">
        <v>1105383</v>
      </c>
      <c r="C94" s="532"/>
      <c r="D94" s="532"/>
      <c r="E94" s="416"/>
      <c r="F94" s="416"/>
      <c r="G94" s="552">
        <f t="shared" si="16"/>
        <v>1105383</v>
      </c>
      <c r="H94" s="260"/>
      <c r="I94" s="190" t="s">
        <v>942</v>
      </c>
    </row>
    <row r="95" spans="1:9" ht="30.75" thickBot="1">
      <c r="A95" s="223" t="s">
        <v>658</v>
      </c>
      <c r="B95" s="535">
        <f>SUM(B92:B94)</f>
        <v>2648767.27</v>
      </c>
      <c r="C95" s="535">
        <f>SUM(C92:C94)</f>
        <v>0</v>
      </c>
      <c r="D95" s="535">
        <f>SUM(D92:D94)</f>
        <v>0</v>
      </c>
      <c r="E95" s="419">
        <f>SUM(E92:E94)</f>
        <v>0</v>
      </c>
      <c r="F95" s="419">
        <f>SUM(F92:F94)</f>
        <v>0</v>
      </c>
      <c r="G95" s="535">
        <f t="shared" si="16"/>
        <v>2648767.27</v>
      </c>
      <c r="H95" s="260"/>
    </row>
    <row r="96" spans="1:9">
      <c r="A96" s="184"/>
      <c r="B96" s="527"/>
      <c r="C96" s="527"/>
      <c r="D96" s="527"/>
      <c r="E96" s="408"/>
      <c r="F96" s="408"/>
      <c r="G96" s="552"/>
      <c r="H96" s="260"/>
    </row>
    <row r="97" spans="1:10" ht="15">
      <c r="A97" s="223" t="s">
        <v>365</v>
      </c>
      <c r="B97" s="536"/>
      <c r="C97" s="537"/>
      <c r="D97" s="537"/>
      <c r="E97" s="421"/>
      <c r="F97" s="421"/>
      <c r="G97" s="553"/>
      <c r="H97" s="260"/>
    </row>
    <row r="98" spans="1:10">
      <c r="A98" s="184" t="s">
        <v>631</v>
      </c>
      <c r="B98" s="526">
        <f>B31+B43-B60-B84-B92</f>
        <v>16493586.589999994</v>
      </c>
      <c r="C98" s="526">
        <f>C31</f>
        <v>0</v>
      </c>
      <c r="D98" s="526">
        <f>D31</f>
        <v>0</v>
      </c>
      <c r="E98" s="408">
        <f>E31</f>
        <v>0</v>
      </c>
      <c r="F98" s="408">
        <f>F31</f>
        <v>0</v>
      </c>
      <c r="G98" s="552">
        <f t="shared" ref="G98:G99" si="18">SUM(B98:F98)</f>
        <v>16493586.589999994</v>
      </c>
      <c r="H98" s="260"/>
      <c r="I98" s="190" t="s">
        <v>943</v>
      </c>
    </row>
    <row r="99" spans="1:10" s="195" customFormat="1">
      <c r="A99" s="184" t="s">
        <v>1175</v>
      </c>
      <c r="B99" s="526">
        <f>8372822.01+765479.17</f>
        <v>9138301.1799999997</v>
      </c>
      <c r="C99" s="526">
        <f>C40+C46-C89-C98</f>
        <v>38744940.659999996</v>
      </c>
      <c r="D99" s="526">
        <f>D40+D46-D89-D95-D98</f>
        <v>10027506.030000001</v>
      </c>
      <c r="E99" s="408"/>
      <c r="F99" s="408"/>
      <c r="G99" s="552">
        <f t="shared" si="18"/>
        <v>57910747.869999997</v>
      </c>
      <c r="H99" s="260"/>
    </row>
    <row r="100" spans="1:10">
      <c r="A100" s="183" t="s">
        <v>0</v>
      </c>
      <c r="B100" s="526">
        <f>B40+B46-B89-B95-B98-B99</f>
        <v>-9803731.5299999956</v>
      </c>
      <c r="C100" s="526">
        <v>0</v>
      </c>
      <c r="D100" s="526">
        <v>0</v>
      </c>
      <c r="E100" s="408">
        <f>E40+E46-E89-E95-E98</f>
        <v>0</v>
      </c>
      <c r="F100" s="408">
        <f>F40+F46-F89-F95-F98</f>
        <v>0</v>
      </c>
      <c r="G100" s="552">
        <f>SUM(B100:F100)</f>
        <v>-9803731.5299999956</v>
      </c>
      <c r="H100" s="260"/>
    </row>
    <row r="101" spans="1:10" ht="15.75" thickBot="1">
      <c r="A101" s="224" t="s">
        <v>368</v>
      </c>
      <c r="B101" s="422">
        <f t="shared" ref="B101:G101" si="19">SUM(B98:B100)</f>
        <v>15828156.24</v>
      </c>
      <c r="C101" s="422">
        <f t="shared" si="19"/>
        <v>38744940.659999996</v>
      </c>
      <c r="D101" s="422">
        <f t="shared" si="19"/>
        <v>10027506.030000001</v>
      </c>
      <c r="E101" s="422">
        <f t="shared" si="19"/>
        <v>0</v>
      </c>
      <c r="F101" s="422">
        <f t="shared" si="19"/>
        <v>0</v>
      </c>
      <c r="G101" s="422">
        <f t="shared" si="19"/>
        <v>64600602.93</v>
      </c>
      <c r="H101" s="260"/>
    </row>
    <row r="102" spans="1:10" hidden="1">
      <c r="A102" s="183"/>
      <c r="B102" s="185"/>
      <c r="C102" s="185"/>
      <c r="D102" s="185"/>
      <c r="E102" s="185"/>
      <c r="F102" s="185"/>
      <c r="G102" s="185"/>
      <c r="H102" s="260"/>
    </row>
    <row r="103" spans="1:10" hidden="1">
      <c r="A103" s="187" t="s">
        <v>374</v>
      </c>
      <c r="B103" s="188">
        <f t="shared" ref="B103:G103" si="20">B40+B46-B89-B95-B101</f>
        <v>0</v>
      </c>
      <c r="C103" s="188">
        <f t="shared" si="20"/>
        <v>0</v>
      </c>
      <c r="D103" s="188">
        <f t="shared" si="20"/>
        <v>0</v>
      </c>
      <c r="E103" s="188">
        <f t="shared" si="20"/>
        <v>0</v>
      </c>
      <c r="F103" s="188">
        <f t="shared" si="20"/>
        <v>0</v>
      </c>
      <c r="G103" s="188">
        <f t="shared" si="20"/>
        <v>0</v>
      </c>
      <c r="H103" s="260"/>
    </row>
    <row r="104" spans="1:10" hidden="1">
      <c r="A104" s="189"/>
      <c r="B104" s="185"/>
      <c r="C104" s="185"/>
      <c r="D104" s="185"/>
      <c r="E104" s="185"/>
      <c r="F104" s="185"/>
      <c r="G104" s="185"/>
      <c r="H104" s="260"/>
    </row>
    <row r="105" spans="1:10" hidden="1">
      <c r="A105" s="189"/>
      <c r="B105" s="185"/>
      <c r="C105" s="185"/>
      <c r="D105" s="185"/>
      <c r="E105" s="185"/>
      <c r="F105" s="185"/>
      <c r="G105" s="185"/>
      <c r="H105" s="260"/>
    </row>
    <row r="106" spans="1:10" ht="12.75" hidden="1" customHeight="1">
      <c r="A106" s="186" t="s">
        <v>690</v>
      </c>
      <c r="B106" s="220">
        <v>-9719249.2799999993</v>
      </c>
      <c r="H106" s="260"/>
      <c r="I106" s="337" t="s">
        <v>927</v>
      </c>
      <c r="J106" s="337"/>
    </row>
    <row r="107" spans="1:10" ht="12.75" hidden="1" customHeight="1">
      <c r="A107" s="186" t="s">
        <v>689</v>
      </c>
      <c r="B107" s="220">
        <v>-10340591</v>
      </c>
      <c r="H107" s="260"/>
      <c r="I107" s="190" t="s">
        <v>921</v>
      </c>
      <c r="J107" s="337"/>
    </row>
    <row r="108" spans="1:10" hidden="1">
      <c r="A108" s="186" t="s">
        <v>643</v>
      </c>
      <c r="B108" s="220">
        <f>1305825.91+4563877.77-31622.92+4418027.99</f>
        <v>10256108.75</v>
      </c>
      <c r="C108" s="334"/>
      <c r="H108" s="260"/>
      <c r="J108" s="337"/>
    </row>
    <row r="109" spans="1:10" ht="13.5" hidden="1" thickBot="1">
      <c r="A109" s="186" t="s">
        <v>644</v>
      </c>
      <c r="B109" s="218">
        <f>SUM(B106:B108)</f>
        <v>-9803731.5300000012</v>
      </c>
      <c r="C109" s="185"/>
      <c r="D109" s="185"/>
      <c r="E109" s="185"/>
      <c r="F109" s="185"/>
      <c r="G109" s="185"/>
      <c r="H109" s="260"/>
      <c r="J109" s="337"/>
    </row>
    <row r="110" spans="1:10" ht="13.5" hidden="1" thickTop="1">
      <c r="A110" s="179"/>
      <c r="B110" s="221"/>
      <c r="C110" s="185"/>
      <c r="D110" s="185"/>
      <c r="E110" s="185"/>
      <c r="F110" s="185"/>
      <c r="G110" s="185"/>
      <c r="H110" s="260"/>
      <c r="J110" s="337"/>
    </row>
    <row r="111" spans="1:10" ht="13.5" hidden="1" thickBot="1">
      <c r="A111" s="186" t="s">
        <v>668</v>
      </c>
      <c r="B111" s="218">
        <f>+B100</f>
        <v>-9803731.5299999956</v>
      </c>
      <c r="C111" s="185"/>
      <c r="D111" s="185"/>
      <c r="E111" s="185"/>
      <c r="F111" s="185"/>
      <c r="G111" s="185"/>
      <c r="H111" s="260"/>
      <c r="J111" s="337"/>
    </row>
    <row r="112" spans="1:10" ht="13.5" hidden="1" thickTop="1">
      <c r="A112" s="204" t="s">
        <v>374</v>
      </c>
      <c r="B112" s="219">
        <f>+B109-B111</f>
        <v>0</v>
      </c>
      <c r="C112" s="185"/>
      <c r="D112" s="185"/>
      <c r="E112" s="185"/>
      <c r="F112" s="185"/>
      <c r="G112" s="185"/>
      <c r="H112" s="260"/>
      <c r="J112" s="337"/>
    </row>
    <row r="113" spans="3:10" ht="13.5" hidden="1" thickBot="1">
      <c r="H113" s="260"/>
      <c r="J113" s="337"/>
    </row>
    <row r="114" spans="3:10">
      <c r="C114" s="194"/>
      <c r="I114" s="190" t="s">
        <v>928</v>
      </c>
      <c r="J114" s="337"/>
    </row>
    <row r="116" spans="3:10">
      <c r="C116" s="336"/>
    </row>
    <row r="117" spans="3:10">
      <c r="C117" s="336"/>
    </row>
  </sheetData>
  <mergeCells count="4">
    <mergeCell ref="A1:G1"/>
    <mergeCell ref="A2:G2"/>
    <mergeCell ref="A3:G3"/>
    <mergeCell ref="C4:G4"/>
  </mergeCells>
  <printOptions horizontalCentered="1" gridLines="1"/>
  <pageMargins left="0.25" right="0.25" top="0.75" bottom="0.75" header="0.3" footer="0.3"/>
  <pageSetup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O65"/>
  <sheetViews>
    <sheetView topLeftCell="A23" zoomScaleNormal="100" zoomScaleSheetLayoutView="100" workbookViewId="0">
      <selection activeCell="H41" sqref="H41"/>
    </sheetView>
  </sheetViews>
  <sheetFormatPr defaultColWidth="8.85546875" defaultRowHeight="12.75"/>
  <cols>
    <col min="1" max="1" width="40.85546875" style="190" bestFit="1" customWidth="1"/>
    <col min="2" max="3" width="17.28515625" style="195" customWidth="1"/>
    <col min="4" max="4" width="18.7109375" style="195" customWidth="1"/>
    <col min="5" max="5" width="18.7109375" style="195" hidden="1" customWidth="1"/>
    <col min="6" max="6" width="14.7109375" style="195" hidden="1" customWidth="1"/>
    <col min="7" max="7" width="18.7109375" style="195" customWidth="1"/>
    <col min="8" max="8" width="19.85546875" style="190" customWidth="1"/>
    <col min="9" max="16384" width="8.85546875" style="190"/>
  </cols>
  <sheetData>
    <row r="1" spans="1:15">
      <c r="A1" s="561" t="str">
        <f>+'NET POSITION'!A1:G1</f>
        <v>Educational Service District #121</v>
      </c>
      <c r="B1" s="561"/>
      <c r="C1" s="561"/>
      <c r="D1" s="561"/>
      <c r="E1" s="561"/>
      <c r="F1" s="561"/>
      <c r="G1" s="561"/>
    </row>
    <row r="2" spans="1:15">
      <c r="A2" s="562" t="s">
        <v>369</v>
      </c>
      <c r="B2" s="562"/>
      <c r="C2" s="562"/>
      <c r="D2" s="562"/>
      <c r="E2" s="562"/>
      <c r="F2" s="562"/>
      <c r="G2" s="562"/>
      <c r="H2" s="288"/>
      <c r="I2" s="288"/>
      <c r="J2" s="288"/>
      <c r="K2" s="288"/>
      <c r="L2" s="288"/>
      <c r="M2" s="288"/>
      <c r="N2" s="288"/>
      <c r="O2" s="288"/>
    </row>
    <row r="3" spans="1:15">
      <c r="A3" s="562" t="s">
        <v>924</v>
      </c>
      <c r="B3" s="562"/>
      <c r="C3" s="562"/>
      <c r="D3" s="562"/>
      <c r="E3" s="562"/>
      <c r="F3" s="562"/>
      <c r="G3" s="562"/>
    </row>
    <row r="4" spans="1:15" ht="7.5" customHeight="1">
      <c r="A4" s="200"/>
      <c r="B4" s="565"/>
      <c r="C4" s="565"/>
      <c r="D4" s="565"/>
      <c r="E4" s="565"/>
      <c r="F4" s="565"/>
      <c r="G4" s="565"/>
    </row>
    <row r="5" spans="1:15" ht="38.25">
      <c r="B5" s="192" t="s">
        <v>250</v>
      </c>
      <c r="C5" s="201" t="s">
        <v>281</v>
      </c>
      <c r="D5" s="201" t="s">
        <v>280</v>
      </c>
      <c r="E5" s="203" t="s">
        <v>662</v>
      </c>
      <c r="F5" s="202" t="s">
        <v>663</v>
      </c>
      <c r="G5" s="201" t="s">
        <v>373</v>
      </c>
    </row>
    <row r="6" spans="1:15">
      <c r="A6" s="199" t="s">
        <v>1</v>
      </c>
      <c r="B6" s="198"/>
      <c r="C6" s="198"/>
      <c r="D6" s="198"/>
      <c r="E6" s="198"/>
      <c r="F6" s="198"/>
      <c r="G6" s="198"/>
    </row>
    <row r="7" spans="1:15">
      <c r="A7" s="197" t="s">
        <v>243</v>
      </c>
      <c r="B7" s="423">
        <f>REVENUE!F19-REVENUE!E11-B43</f>
        <v>2474445.7399999998</v>
      </c>
      <c r="C7" s="423"/>
      <c r="D7" s="423"/>
      <c r="E7" s="423"/>
      <c r="F7" s="423"/>
      <c r="G7" s="424">
        <f>SUM(B7:F7)</f>
        <v>2474445.7399999998</v>
      </c>
    </row>
    <row r="8" spans="1:15">
      <c r="A8" s="197" t="s">
        <v>282</v>
      </c>
      <c r="B8" s="539">
        <f>REVENUE!F35-REVENUE!E22</f>
        <v>38137483.469999991</v>
      </c>
      <c r="C8" s="539"/>
      <c r="D8" s="539"/>
      <c r="E8" s="539"/>
      <c r="F8" s="539"/>
      <c r="G8" s="540">
        <f t="shared" ref="G8:G15" si="0">SUM(B8:F8)</f>
        <v>38137483.469999991</v>
      </c>
    </row>
    <row r="9" spans="1:15">
      <c r="A9" s="191" t="s">
        <v>283</v>
      </c>
      <c r="B9" s="539">
        <f>REVENUE!E22</f>
        <v>911743.13</v>
      </c>
      <c r="C9" s="539"/>
      <c r="D9" s="539"/>
      <c r="E9" s="539"/>
      <c r="F9" s="539"/>
      <c r="G9" s="540">
        <f t="shared" si="0"/>
        <v>911743.13</v>
      </c>
    </row>
    <row r="10" spans="1:15">
      <c r="A10" s="197" t="s">
        <v>284</v>
      </c>
      <c r="B10" s="539">
        <f>REVENUE!F49</f>
        <v>28821336.399999999</v>
      </c>
      <c r="C10" s="539"/>
      <c r="D10" s="539"/>
      <c r="E10" s="539"/>
      <c r="F10" s="539"/>
      <c r="G10" s="540">
        <f t="shared" si="0"/>
        <v>28821336.399999999</v>
      </c>
    </row>
    <row r="11" spans="1:15">
      <c r="A11" s="197" t="s">
        <v>285</v>
      </c>
      <c r="B11" s="539">
        <f>REVENUE!F55</f>
        <v>8751177.7199999988</v>
      </c>
      <c r="C11" s="539"/>
      <c r="D11" s="539"/>
      <c r="E11" s="539"/>
      <c r="F11" s="539"/>
      <c r="G11" s="540">
        <f t="shared" si="0"/>
        <v>8751177.7199999988</v>
      </c>
    </row>
    <row r="12" spans="1:15">
      <c r="A12" s="197" t="s">
        <v>286</v>
      </c>
      <c r="B12" s="539">
        <f>REVENUE!F61</f>
        <v>4547623.17</v>
      </c>
      <c r="C12" s="539"/>
      <c r="D12" s="539"/>
      <c r="E12" s="539"/>
      <c r="F12" s="539"/>
      <c r="G12" s="540">
        <f t="shared" si="0"/>
        <v>4547623.17</v>
      </c>
    </row>
    <row r="13" spans="1:15">
      <c r="A13" s="197" t="s">
        <v>259</v>
      </c>
      <c r="B13" s="539"/>
      <c r="C13" s="539">
        <f>30113329.15+113.93</f>
        <v>30113443.079999998</v>
      </c>
      <c r="D13" s="539">
        <v>1141562.97</v>
      </c>
      <c r="E13" s="539"/>
      <c r="F13" s="539"/>
      <c r="G13" s="540">
        <f t="shared" si="0"/>
        <v>31255006.049999997</v>
      </c>
    </row>
    <row r="14" spans="1:15" hidden="1">
      <c r="A14" s="197" t="s">
        <v>65</v>
      </c>
      <c r="B14" s="539"/>
      <c r="C14" s="539"/>
      <c r="D14" s="539"/>
      <c r="E14" s="539"/>
      <c r="F14" s="539"/>
      <c r="G14" s="540">
        <f t="shared" si="0"/>
        <v>0</v>
      </c>
    </row>
    <row r="15" spans="1:15">
      <c r="A15" s="197" t="s">
        <v>66</v>
      </c>
      <c r="B15" s="539"/>
      <c r="C15" s="539">
        <v>19.8</v>
      </c>
      <c r="D15" s="539">
        <v>7.0000000000000007E-2</v>
      </c>
      <c r="E15" s="539"/>
      <c r="F15" s="539"/>
      <c r="G15" s="540">
        <f t="shared" si="0"/>
        <v>19.87</v>
      </c>
    </row>
    <row r="16" spans="1:15" ht="13.5" thickBot="1">
      <c r="A16" s="194" t="s">
        <v>287</v>
      </c>
      <c r="B16" s="541">
        <f>SUM(B7:B15)</f>
        <v>83643809.629999995</v>
      </c>
      <c r="C16" s="541">
        <f t="shared" ref="C16:G16" si="1">SUM(C7:C15)</f>
        <v>30113462.879999999</v>
      </c>
      <c r="D16" s="541">
        <f t="shared" si="1"/>
        <v>1141563.04</v>
      </c>
      <c r="E16" s="541">
        <f t="shared" si="1"/>
        <v>0</v>
      </c>
      <c r="F16" s="541">
        <f t="shared" ref="F16" si="2">SUM(F7:F15)</f>
        <v>0</v>
      </c>
      <c r="G16" s="541">
        <f t="shared" si="1"/>
        <v>114898835.55</v>
      </c>
    </row>
    <row r="17" spans="1:7" ht="13.5" thickTop="1">
      <c r="A17" s="194"/>
      <c r="B17" s="542"/>
      <c r="C17" s="542"/>
      <c r="D17" s="542"/>
      <c r="E17" s="542"/>
      <c r="F17" s="542"/>
      <c r="G17" s="540"/>
    </row>
    <row r="18" spans="1:7">
      <c r="A18" s="193" t="s">
        <v>2</v>
      </c>
      <c r="B18" s="543"/>
      <c r="C18" s="543"/>
      <c r="D18" s="543"/>
      <c r="E18" s="543"/>
      <c r="F18" s="543"/>
      <c r="G18" s="544"/>
    </row>
    <row r="19" spans="1:7">
      <c r="A19" s="197" t="s">
        <v>297</v>
      </c>
      <c r="B19" s="545">
        <f>'Expenditure Matrix'!E10-'Expenditure Matrix'!L34-'Expenditure Matrix'!M56-B33-B34</f>
        <v>6963007.0899999999</v>
      </c>
      <c r="C19" s="539">
        <f>4542521.83</f>
        <v>4542521.83</v>
      </c>
      <c r="D19" s="539">
        <v>165347.91</v>
      </c>
      <c r="E19" s="539"/>
      <c r="F19" s="539"/>
      <c r="G19" s="540">
        <f t="shared" ref="G19:G34" si="3">SUM(B19:F19)</f>
        <v>11670876.83</v>
      </c>
    </row>
    <row r="20" spans="1:7">
      <c r="A20" s="197" t="s">
        <v>543</v>
      </c>
      <c r="B20" s="539">
        <f>+'Expenditure Matrix'!E43</f>
        <v>66293345.79999999</v>
      </c>
      <c r="C20" s="539"/>
      <c r="D20" s="539"/>
      <c r="E20" s="539"/>
      <c r="F20" s="539"/>
      <c r="G20" s="540">
        <f t="shared" si="3"/>
        <v>66293345.79999999</v>
      </c>
    </row>
    <row r="21" spans="1:7">
      <c r="A21" s="197" t="s">
        <v>288</v>
      </c>
      <c r="B21" s="539">
        <f>'Expenditure Matrix'!E60</f>
        <v>7487893.4500000002</v>
      </c>
      <c r="C21" s="539"/>
      <c r="D21" s="539"/>
      <c r="E21" s="539"/>
      <c r="F21" s="539"/>
      <c r="G21" s="540">
        <f t="shared" si="3"/>
        <v>7487893.4500000002</v>
      </c>
    </row>
    <row r="22" spans="1:7">
      <c r="A22" s="196" t="s">
        <v>291</v>
      </c>
      <c r="B22" s="539"/>
      <c r="C22" s="539"/>
      <c r="D22" s="539"/>
      <c r="E22" s="539"/>
      <c r="F22" s="539"/>
      <c r="G22" s="546"/>
    </row>
    <row r="23" spans="1:7">
      <c r="A23" s="205" t="s">
        <v>292</v>
      </c>
      <c r="B23" s="539"/>
      <c r="C23" s="539">
        <v>4303498.25</v>
      </c>
      <c r="D23" s="539">
        <f>218593.84</f>
        <v>218593.84</v>
      </c>
      <c r="E23" s="539"/>
      <c r="F23" s="539"/>
      <c r="G23" s="540">
        <f t="shared" si="3"/>
        <v>4522092.09</v>
      </c>
    </row>
    <row r="24" spans="1:7">
      <c r="A24" s="205" t="s">
        <v>293</v>
      </c>
      <c r="B24" s="539"/>
      <c r="C24" s="539">
        <v>5601299.2999999998</v>
      </c>
      <c r="D24" s="539">
        <v>1988704.11</v>
      </c>
      <c r="E24" s="539"/>
      <c r="F24" s="539"/>
      <c r="G24" s="540">
        <f t="shared" si="3"/>
        <v>7590003.4100000001</v>
      </c>
    </row>
    <row r="25" spans="1:7">
      <c r="A25" s="196" t="s">
        <v>278</v>
      </c>
      <c r="B25" s="539"/>
      <c r="C25" s="539"/>
      <c r="D25" s="539"/>
      <c r="E25" s="539"/>
      <c r="F25" s="539"/>
      <c r="G25" s="546"/>
    </row>
    <row r="26" spans="1:7" hidden="1">
      <c r="A26" s="205" t="s">
        <v>294</v>
      </c>
      <c r="B26" s="539"/>
      <c r="C26" s="539"/>
      <c r="D26" s="539"/>
      <c r="E26" s="539"/>
      <c r="F26" s="539"/>
      <c r="G26" s="540">
        <f t="shared" si="3"/>
        <v>0</v>
      </c>
    </row>
    <row r="27" spans="1:7">
      <c r="A27" s="205" t="s">
        <v>295</v>
      </c>
      <c r="B27" s="539"/>
      <c r="C27" s="539">
        <v>-25000</v>
      </c>
      <c r="D27" s="539">
        <v>30230.65</v>
      </c>
      <c r="E27" s="539"/>
      <c r="F27" s="539"/>
      <c r="G27" s="540">
        <f t="shared" si="3"/>
        <v>5230.6500000000015</v>
      </c>
    </row>
    <row r="28" spans="1:7">
      <c r="A28" s="197" t="s">
        <v>296</v>
      </c>
      <c r="B28" s="539"/>
      <c r="C28" s="539">
        <v>727127.37</v>
      </c>
      <c r="D28" s="539"/>
      <c r="E28" s="539"/>
      <c r="F28" s="539"/>
      <c r="G28" s="540">
        <f t="shared" si="3"/>
        <v>727127.37</v>
      </c>
    </row>
    <row r="29" spans="1:7">
      <c r="A29" s="197" t="s">
        <v>67</v>
      </c>
      <c r="B29" s="539"/>
      <c r="C29" s="539">
        <v>71425</v>
      </c>
      <c r="D29" s="539"/>
      <c r="E29" s="539"/>
      <c r="F29" s="539"/>
      <c r="G29" s="540">
        <f t="shared" si="3"/>
        <v>71425</v>
      </c>
    </row>
    <row r="30" spans="1:7">
      <c r="A30" s="197" t="s">
        <v>298</v>
      </c>
      <c r="B30" s="539"/>
      <c r="C30" s="539">
        <v>8213516.04</v>
      </c>
      <c r="D30" s="539"/>
      <c r="E30" s="539"/>
      <c r="F30" s="539"/>
      <c r="G30" s="540">
        <f t="shared" si="3"/>
        <v>8213516.04</v>
      </c>
    </row>
    <row r="31" spans="1:7">
      <c r="A31" s="197" t="s">
        <v>289</v>
      </c>
      <c r="B31" s="539">
        <f>'Expenditure Matrix'!L34</f>
        <v>1461474.01</v>
      </c>
      <c r="C31" s="539"/>
      <c r="D31" s="539"/>
      <c r="E31" s="539"/>
      <c r="F31" s="539"/>
      <c r="G31" s="540">
        <f t="shared" si="3"/>
        <v>1461474.01</v>
      </c>
    </row>
    <row r="32" spans="1:7">
      <c r="A32" s="197" t="s">
        <v>290</v>
      </c>
      <c r="B32" s="539"/>
      <c r="C32" s="539">
        <v>298430.5</v>
      </c>
      <c r="D32" s="539"/>
      <c r="E32" s="539"/>
      <c r="F32" s="539"/>
      <c r="G32" s="540">
        <f t="shared" si="3"/>
        <v>298430.5</v>
      </c>
    </row>
    <row r="33" spans="1:7" hidden="1">
      <c r="A33" s="289" t="s">
        <v>784</v>
      </c>
      <c r="B33" s="539"/>
      <c r="C33" s="539"/>
      <c r="D33" s="539"/>
      <c r="E33" s="539"/>
      <c r="F33" s="539"/>
      <c r="G33" s="540">
        <f t="shared" ref="G33" si="4">SUM(B33:F33)</f>
        <v>0</v>
      </c>
    </row>
    <row r="34" spans="1:7" hidden="1">
      <c r="A34" s="289" t="s">
        <v>785</v>
      </c>
      <c r="B34" s="539"/>
      <c r="C34" s="539"/>
      <c r="D34" s="539"/>
      <c r="E34" s="539"/>
      <c r="F34" s="539"/>
      <c r="G34" s="540">
        <f t="shared" si="3"/>
        <v>0</v>
      </c>
    </row>
    <row r="35" spans="1:7" ht="13.5" thickBot="1">
      <c r="A35" s="194" t="s">
        <v>13</v>
      </c>
      <c r="B35" s="541">
        <f>SUM(B19:B34)</f>
        <v>82205720.349999994</v>
      </c>
      <c r="C35" s="541">
        <f t="shared" ref="C35:F35" si="5">SUM(C19:C34)</f>
        <v>23732818.289999999</v>
      </c>
      <c r="D35" s="541">
        <f t="shared" si="5"/>
        <v>2402876.5100000002</v>
      </c>
      <c r="E35" s="541">
        <f t="shared" si="5"/>
        <v>0</v>
      </c>
      <c r="F35" s="541">
        <f t="shared" si="5"/>
        <v>0</v>
      </c>
      <c r="G35" s="541">
        <f>SUM(G19:G34)</f>
        <v>108341415.15000002</v>
      </c>
    </row>
    <row r="36" spans="1:7" ht="13.5" thickTop="1">
      <c r="A36" s="191"/>
      <c r="B36" s="539"/>
      <c r="C36" s="539"/>
      <c r="D36" s="539"/>
      <c r="E36" s="539"/>
      <c r="F36" s="539"/>
      <c r="G36" s="540"/>
    </row>
    <row r="37" spans="1:7" ht="13.5" thickBot="1">
      <c r="A37" s="194" t="s">
        <v>11</v>
      </c>
      <c r="B37" s="547">
        <f>B16-B35</f>
        <v>1438089.2800000012</v>
      </c>
      <c r="C37" s="547">
        <f t="shared" ref="C37:G37" si="6">C16-C35</f>
        <v>6380644.5899999999</v>
      </c>
      <c r="D37" s="547">
        <f t="shared" si="6"/>
        <v>-1261313.4700000002</v>
      </c>
      <c r="E37" s="547">
        <f t="shared" si="6"/>
        <v>0</v>
      </c>
      <c r="F37" s="547">
        <f t="shared" ref="F37" si="7">F16-F35</f>
        <v>0</v>
      </c>
      <c r="G37" s="547">
        <f t="shared" si="6"/>
        <v>6557420.3999999762</v>
      </c>
    </row>
    <row r="38" spans="1:7">
      <c r="A38" s="194"/>
      <c r="B38" s="539"/>
      <c r="C38" s="539"/>
      <c r="D38" s="539"/>
      <c r="E38" s="539"/>
      <c r="F38" s="539"/>
      <c r="G38" s="540"/>
    </row>
    <row r="39" spans="1:7">
      <c r="A39" s="193" t="s">
        <v>299</v>
      </c>
      <c r="B39" s="543"/>
      <c r="C39" s="543"/>
      <c r="D39" s="543"/>
      <c r="E39" s="543"/>
      <c r="F39" s="543"/>
      <c r="G39" s="544"/>
    </row>
    <row r="40" spans="1:7">
      <c r="A40" s="197" t="s">
        <v>300</v>
      </c>
      <c r="B40" s="539">
        <f>+REVENUE!E11</f>
        <v>445992.3</v>
      </c>
      <c r="C40" s="539">
        <v>1490338.04</v>
      </c>
      <c r="D40" s="539">
        <v>266418.09999999998</v>
      </c>
      <c r="E40" s="539"/>
      <c r="F40" s="539"/>
      <c r="G40" s="540">
        <f t="shared" ref="G40:G47" si="8">SUM(B40:F40)</f>
        <v>2202748.44</v>
      </c>
    </row>
    <row r="41" spans="1:7">
      <c r="A41" s="197" t="s">
        <v>301</v>
      </c>
      <c r="B41" s="539">
        <f>-'Expenditure Matrix'!M56</f>
        <v>-296254.84999999998</v>
      </c>
      <c r="C41" s="539"/>
      <c r="D41" s="539"/>
      <c r="E41" s="539"/>
      <c r="F41" s="539"/>
      <c r="G41" s="540">
        <f t="shared" si="8"/>
        <v>-296254.84999999998</v>
      </c>
    </row>
    <row r="42" spans="1:7" hidden="1">
      <c r="A42" s="197" t="s">
        <v>302</v>
      </c>
      <c r="B42" s="539"/>
      <c r="C42" s="539"/>
      <c r="D42" s="539"/>
      <c r="E42" s="539"/>
      <c r="F42" s="539"/>
      <c r="G42" s="540">
        <f t="shared" si="8"/>
        <v>0</v>
      </c>
    </row>
    <row r="43" spans="1:7">
      <c r="A43" s="197" t="s">
        <v>303</v>
      </c>
      <c r="B43" s="539">
        <v>-11807.3</v>
      </c>
      <c r="C43" s="539"/>
      <c r="D43" s="539"/>
      <c r="E43" s="539"/>
      <c r="F43" s="539"/>
      <c r="G43" s="540">
        <f t="shared" si="8"/>
        <v>-11807.3</v>
      </c>
    </row>
    <row r="44" spans="1:7">
      <c r="A44" s="197" t="s">
        <v>348</v>
      </c>
      <c r="B44" s="539">
        <f>+REVENUE!E68</f>
        <v>61291.519999999997</v>
      </c>
      <c r="C44" s="539"/>
      <c r="D44" s="539"/>
      <c r="E44" s="539"/>
      <c r="F44" s="539"/>
      <c r="G44" s="540">
        <f t="shared" si="8"/>
        <v>61291.519999999997</v>
      </c>
    </row>
    <row r="45" spans="1:7" hidden="1">
      <c r="A45" s="196" t="s">
        <v>579</v>
      </c>
      <c r="B45" s="539"/>
      <c r="C45" s="539"/>
      <c r="D45" s="539"/>
      <c r="E45" s="539"/>
      <c r="F45" s="539"/>
      <c r="G45" s="540">
        <f t="shared" si="8"/>
        <v>0</v>
      </c>
    </row>
    <row r="46" spans="1:7" hidden="1">
      <c r="A46" s="197" t="s">
        <v>304</v>
      </c>
      <c r="B46" s="539"/>
      <c r="C46" s="539"/>
      <c r="D46" s="539"/>
      <c r="E46" s="539"/>
      <c r="F46" s="539"/>
      <c r="G46" s="540">
        <f t="shared" si="8"/>
        <v>0</v>
      </c>
    </row>
    <row r="47" spans="1:7" hidden="1">
      <c r="A47" s="197" t="s">
        <v>305</v>
      </c>
      <c r="B47" s="548"/>
      <c r="C47" s="539"/>
      <c r="D47" s="539"/>
      <c r="E47" s="539"/>
      <c r="F47" s="539"/>
      <c r="G47" s="540">
        <f t="shared" si="8"/>
        <v>0</v>
      </c>
    </row>
    <row r="48" spans="1:7" ht="13.5" thickBot="1">
      <c r="A48" s="194" t="s">
        <v>306</v>
      </c>
      <c r="B48" s="541">
        <f>SUM(B40:B47)</f>
        <v>199221.67</v>
      </c>
      <c r="C48" s="541">
        <f t="shared" ref="C48:G48" si="9">SUM(C40:C47)</f>
        <v>1490338.04</v>
      </c>
      <c r="D48" s="541">
        <f t="shared" si="9"/>
        <v>266418.09999999998</v>
      </c>
      <c r="E48" s="541">
        <f t="shared" si="9"/>
        <v>0</v>
      </c>
      <c r="F48" s="541">
        <f t="shared" si="9"/>
        <v>0</v>
      </c>
      <c r="G48" s="541">
        <f t="shared" si="9"/>
        <v>1955977.8099999998</v>
      </c>
    </row>
    <row r="49" spans="1:7" ht="13.5" thickTop="1">
      <c r="A49" s="194"/>
      <c r="B49" s="549"/>
      <c r="C49" s="549"/>
      <c r="D49" s="549"/>
      <c r="E49" s="549"/>
      <c r="F49" s="549"/>
      <c r="G49" s="540"/>
    </row>
    <row r="50" spans="1:7" ht="13.5" hidden="1" thickBot="1">
      <c r="A50" s="194" t="s">
        <v>307</v>
      </c>
      <c r="B50" s="547">
        <f t="shared" ref="B50:G50" si="10">B37+B48</f>
        <v>1637310.9500000011</v>
      </c>
      <c r="C50" s="547">
        <f t="shared" si="10"/>
        <v>7870982.6299999999</v>
      </c>
      <c r="D50" s="547">
        <f t="shared" si="10"/>
        <v>-994895.37000000023</v>
      </c>
      <c r="E50" s="547">
        <f t="shared" si="10"/>
        <v>0</v>
      </c>
      <c r="F50" s="547">
        <f t="shared" si="10"/>
        <v>0</v>
      </c>
      <c r="G50" s="547">
        <f t="shared" si="10"/>
        <v>8513398.2099999767</v>
      </c>
    </row>
    <row r="51" spans="1:7" hidden="1">
      <c r="A51" s="194"/>
      <c r="B51" s="539"/>
      <c r="C51" s="539"/>
      <c r="D51" s="539"/>
      <c r="E51" s="539"/>
      <c r="F51" s="539"/>
      <c r="G51" s="540"/>
    </row>
    <row r="52" spans="1:7" hidden="1">
      <c r="A52" s="197" t="s">
        <v>308</v>
      </c>
      <c r="B52" s="539"/>
      <c r="C52" s="539"/>
      <c r="D52" s="539"/>
      <c r="E52" s="539"/>
      <c r="F52" s="539"/>
      <c r="G52" s="540">
        <f t="shared" ref="G52:G53" si="11">SUM(B52:F52)</f>
        <v>0</v>
      </c>
    </row>
    <row r="53" spans="1:7" hidden="1">
      <c r="A53" s="197" t="s">
        <v>309</v>
      </c>
      <c r="B53" s="539"/>
      <c r="C53" s="539"/>
      <c r="D53" s="539"/>
      <c r="E53" s="539"/>
      <c r="F53" s="539"/>
      <c r="G53" s="540">
        <f t="shared" si="11"/>
        <v>0</v>
      </c>
    </row>
    <row r="54" spans="1:7" ht="13.5" thickBot="1">
      <c r="A54" s="194" t="s">
        <v>372</v>
      </c>
      <c r="B54" s="547">
        <f>B50+B52+B53</f>
        <v>1637310.9500000011</v>
      </c>
      <c r="C54" s="547">
        <f t="shared" ref="C54:G54" si="12">C50+C52+C53</f>
        <v>7870982.6299999999</v>
      </c>
      <c r="D54" s="547">
        <f t="shared" si="12"/>
        <v>-994895.37000000023</v>
      </c>
      <c r="E54" s="547">
        <f t="shared" si="12"/>
        <v>0</v>
      </c>
      <c r="F54" s="547">
        <f t="shared" ref="F54" si="13">F50+F52+F53</f>
        <v>0</v>
      </c>
      <c r="G54" s="547">
        <f t="shared" si="12"/>
        <v>8513398.2099999767</v>
      </c>
    </row>
    <row r="55" spans="1:7">
      <c r="A55" s="194"/>
      <c r="B55" s="549"/>
      <c r="C55" s="549"/>
      <c r="D55" s="549"/>
      <c r="E55" s="549"/>
      <c r="F55" s="549"/>
      <c r="G55" s="540"/>
    </row>
    <row r="56" spans="1:7">
      <c r="A56" s="194" t="s">
        <v>949</v>
      </c>
      <c r="B56" s="549">
        <f>14442379.15-251533.86</f>
        <v>14190845.290000001</v>
      </c>
      <c r="C56" s="549">
        <v>30873958.030000001</v>
      </c>
      <c r="D56" s="549">
        <v>11022401.4</v>
      </c>
      <c r="E56" s="549"/>
      <c r="F56" s="549"/>
      <c r="G56" s="540">
        <f t="shared" ref="G56:G58" si="14">SUM(B56:F56)</f>
        <v>56087204.719999999</v>
      </c>
    </row>
    <row r="57" spans="1:7" ht="25.5" hidden="1">
      <c r="A57" s="290" t="s">
        <v>660</v>
      </c>
      <c r="B57" s="532"/>
      <c r="C57" s="532"/>
      <c r="D57" s="532"/>
      <c r="E57" s="532"/>
      <c r="F57" s="532"/>
      <c r="G57" s="550">
        <f t="shared" si="14"/>
        <v>0</v>
      </c>
    </row>
    <row r="58" spans="1:7" hidden="1">
      <c r="A58" s="196" t="s">
        <v>786</v>
      </c>
      <c r="B58" s="549"/>
      <c r="C58" s="549"/>
      <c r="D58" s="549"/>
      <c r="E58" s="549"/>
      <c r="F58" s="549"/>
      <c r="G58" s="540">
        <f t="shared" si="14"/>
        <v>0</v>
      </c>
    </row>
    <row r="59" spans="1:7">
      <c r="A59" s="194"/>
      <c r="B59" s="549"/>
      <c r="C59" s="549"/>
      <c r="D59" s="549"/>
      <c r="E59" s="549"/>
      <c r="F59" s="549"/>
      <c r="G59" s="540"/>
    </row>
    <row r="60" spans="1:7" ht="13.5" thickBot="1">
      <c r="A60" s="194" t="s">
        <v>371</v>
      </c>
      <c r="B60" s="429">
        <f>B54+B56+B57+B58</f>
        <v>15828156.240000002</v>
      </c>
      <c r="C60" s="429">
        <f t="shared" ref="C60:G60" si="15">C54+C56+C57+C58</f>
        <v>38744940.660000004</v>
      </c>
      <c r="D60" s="429">
        <f t="shared" si="15"/>
        <v>10027506.029999999</v>
      </c>
      <c r="E60" s="429">
        <f t="shared" si="15"/>
        <v>0</v>
      </c>
      <c r="F60" s="429">
        <f t="shared" ref="F60" si="16">F54+F56+F57+F58</f>
        <v>0</v>
      </c>
      <c r="G60" s="429">
        <f t="shared" si="15"/>
        <v>64600602.929999977</v>
      </c>
    </row>
    <row r="61" spans="1:7">
      <c r="A61" s="194"/>
    </row>
    <row r="62" spans="1:7" ht="16.5" hidden="1" thickTop="1" thickBot="1">
      <c r="A62" s="342" t="s">
        <v>374</v>
      </c>
      <c r="B62" s="343">
        <f>'NET POSITION'!B101-B60</f>
        <v>0</v>
      </c>
      <c r="C62" s="343">
        <f>'NET POSITION'!C101-C60</f>
        <v>0</v>
      </c>
      <c r="D62" s="343">
        <f>'NET POSITION'!D101-D60</f>
        <v>0</v>
      </c>
      <c r="E62" s="343">
        <f>'NET POSITION'!E101-E60</f>
        <v>0</v>
      </c>
      <c r="F62" s="343">
        <f>'NET POSITION'!F101-F60</f>
        <v>0</v>
      </c>
      <c r="G62" s="343">
        <f>'NET POSITION'!G101-G60</f>
        <v>0</v>
      </c>
    </row>
    <row r="63" spans="1:7" ht="13.5" hidden="1" thickTop="1"/>
    <row r="64" spans="1:7" hidden="1">
      <c r="A64" s="190" t="s">
        <v>950</v>
      </c>
    </row>
    <row r="65" hidden="1"/>
  </sheetData>
  <mergeCells count="4">
    <mergeCell ref="A1:G1"/>
    <mergeCell ref="A2:G2"/>
    <mergeCell ref="A3:G3"/>
    <mergeCell ref="B4:G4"/>
  </mergeCells>
  <printOptions horizontalCentered="1" gridLines="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33"/>
  </sheetPr>
  <dimension ref="A1:P91"/>
  <sheetViews>
    <sheetView topLeftCell="A69" zoomScale="120" zoomScaleNormal="120" zoomScaleSheetLayoutView="100" workbookViewId="0">
      <selection activeCell="A95" sqref="A95"/>
    </sheetView>
  </sheetViews>
  <sheetFormatPr defaultColWidth="8.85546875" defaultRowHeight="12.75"/>
  <cols>
    <col min="1" max="1" width="44.42578125" style="190" bestFit="1" customWidth="1"/>
    <col min="2" max="2" width="15.42578125" style="190" customWidth="1"/>
    <col min="3" max="3" width="14.85546875" style="190" customWidth="1"/>
    <col min="4" max="4" width="14.5703125" style="190" customWidth="1"/>
    <col min="5" max="5" width="14.5703125" style="190" hidden="1" customWidth="1"/>
    <col min="6" max="6" width="14.7109375" style="190" hidden="1" customWidth="1"/>
    <col min="7" max="7" width="14.7109375" style="190" bestFit="1" customWidth="1"/>
    <col min="8" max="16384" width="8.85546875" style="190"/>
  </cols>
  <sheetData>
    <row r="1" spans="1:16">
      <c r="A1" s="561" t="str">
        <f>+'NET POSITION'!A1:G1</f>
        <v>Educational Service District #121</v>
      </c>
      <c r="B1" s="561"/>
      <c r="C1" s="561"/>
      <c r="D1" s="561"/>
      <c r="E1" s="561"/>
      <c r="F1" s="561"/>
      <c r="G1" s="561"/>
    </row>
    <row r="2" spans="1:16">
      <c r="A2" s="562" t="s">
        <v>15</v>
      </c>
      <c r="B2" s="562"/>
      <c r="C2" s="562"/>
      <c r="D2" s="562"/>
      <c r="E2" s="562"/>
      <c r="F2" s="562"/>
      <c r="G2" s="562"/>
      <c r="J2" s="288"/>
      <c r="K2" s="288"/>
      <c r="L2" s="288"/>
      <c r="M2" s="288"/>
      <c r="N2" s="288"/>
      <c r="O2" s="288"/>
      <c r="P2" s="288"/>
    </row>
    <row r="3" spans="1:16">
      <c r="A3" s="562" t="s">
        <v>924</v>
      </c>
      <c r="B3" s="562"/>
      <c r="C3" s="562"/>
      <c r="D3" s="562"/>
      <c r="E3" s="562"/>
      <c r="F3" s="562"/>
      <c r="G3" s="562"/>
    </row>
    <row r="4" spans="1:16" ht="9" customHeight="1">
      <c r="A4" s="200"/>
      <c r="B4" s="564"/>
      <c r="C4" s="564"/>
      <c r="D4" s="564"/>
      <c r="E4" s="564"/>
      <c r="F4" s="564"/>
      <c r="G4" s="564"/>
    </row>
    <row r="5" spans="1:16" ht="48.75" customHeight="1">
      <c r="B5" s="192" t="s">
        <v>250</v>
      </c>
      <c r="C5" s="201" t="s">
        <v>281</v>
      </c>
      <c r="D5" s="201" t="s">
        <v>280</v>
      </c>
      <c r="E5" s="203" t="s">
        <v>662</v>
      </c>
      <c r="F5" s="202" t="s">
        <v>663</v>
      </c>
      <c r="G5" s="201" t="s">
        <v>373</v>
      </c>
    </row>
    <row r="6" spans="1:16">
      <c r="A6" s="270" t="s">
        <v>310</v>
      </c>
      <c r="B6" s="198"/>
      <c r="C6" s="198"/>
      <c r="D6" s="198"/>
      <c r="E6" s="198"/>
      <c r="F6" s="198"/>
      <c r="G6" s="198"/>
    </row>
    <row r="7" spans="1:16">
      <c r="A7" s="181" t="s">
        <v>315</v>
      </c>
      <c r="B7" s="423">
        <f>+'Cash Flow Statment 1920 FY'!E15</f>
        <v>2876228.1799999997</v>
      </c>
      <c r="C7" s="423"/>
      <c r="D7" s="423"/>
      <c r="E7" s="423"/>
      <c r="F7" s="423"/>
      <c r="G7" s="424">
        <f t="shared" ref="G7:G20" si="0">SUM(B7:F7)</f>
        <v>2876228.1799999997</v>
      </c>
    </row>
    <row r="8" spans="1:16">
      <c r="A8" s="181" t="s">
        <v>340</v>
      </c>
      <c r="B8" s="495">
        <f>+'Cash Flow Statment 1920 FY'!K18</f>
        <v>66399578.339999996</v>
      </c>
      <c r="C8" s="495"/>
      <c r="D8" s="495"/>
      <c r="E8" s="495"/>
      <c r="F8" s="495"/>
      <c r="G8" s="496">
        <f t="shared" si="0"/>
        <v>66399578.339999996</v>
      </c>
    </row>
    <row r="9" spans="1:16">
      <c r="A9" s="181" t="s">
        <v>312</v>
      </c>
      <c r="B9" s="495">
        <f>+'Cash Flow Statment 1920 FY'!E23</f>
        <v>8790620.4399999976</v>
      </c>
      <c r="C9" s="495">
        <v>30584811.18</v>
      </c>
      <c r="D9" s="495">
        <v>1191110.3700000001</v>
      </c>
      <c r="E9" s="495"/>
      <c r="F9" s="495"/>
      <c r="G9" s="496">
        <f t="shared" si="0"/>
        <v>40566541.989999995</v>
      </c>
    </row>
    <row r="10" spans="1:16">
      <c r="A10" s="181" t="s">
        <v>313</v>
      </c>
      <c r="B10" s="495">
        <f>-'Cash Flow Statment 1920 FY'!E44</f>
        <v>-36622197.800000004</v>
      </c>
      <c r="C10" s="495">
        <v>-2747403.75</v>
      </c>
      <c r="D10" s="495">
        <v>-187749.98</v>
      </c>
      <c r="E10" s="495"/>
      <c r="F10" s="495"/>
      <c r="G10" s="496">
        <f t="shared" si="0"/>
        <v>-39557351.530000001</v>
      </c>
    </row>
    <row r="11" spans="1:16">
      <c r="A11" s="181" t="s">
        <v>314</v>
      </c>
      <c r="B11" s="495">
        <f>-'Cash Flow Statment 1920 FY'!K64</f>
        <v>-38900678.350000024</v>
      </c>
      <c r="C11" s="495"/>
      <c r="D11" s="495"/>
      <c r="E11" s="495"/>
      <c r="F11" s="495"/>
      <c r="G11" s="496">
        <f t="shared" si="0"/>
        <v>-38900678.350000024</v>
      </c>
    </row>
    <row r="12" spans="1:16">
      <c r="A12" s="181" t="s">
        <v>68</v>
      </c>
      <c r="B12" s="495"/>
      <c r="C12" s="495">
        <v>-11943536.98</v>
      </c>
      <c r="D12" s="495">
        <v>-218593.84</v>
      </c>
      <c r="E12" s="495"/>
      <c r="F12" s="495"/>
      <c r="G12" s="496">
        <f t="shared" si="0"/>
        <v>-12162130.82</v>
      </c>
    </row>
    <row r="13" spans="1:16" hidden="1">
      <c r="A13" s="269" t="s">
        <v>787</v>
      </c>
      <c r="B13" s="495"/>
      <c r="C13" s="495"/>
      <c r="D13" s="495"/>
      <c r="E13" s="495"/>
      <c r="F13" s="495"/>
      <c r="G13" s="496">
        <f t="shared" si="0"/>
        <v>0</v>
      </c>
    </row>
    <row r="14" spans="1:16" hidden="1">
      <c r="A14" s="269" t="s">
        <v>788</v>
      </c>
      <c r="B14" s="495"/>
      <c r="C14" s="495"/>
      <c r="D14" s="495"/>
      <c r="E14" s="495"/>
      <c r="F14" s="495"/>
      <c r="G14" s="496">
        <f t="shared" si="0"/>
        <v>0</v>
      </c>
    </row>
    <row r="15" spans="1:16">
      <c r="A15" s="182" t="s">
        <v>69</v>
      </c>
      <c r="B15" s="495"/>
      <c r="C15" s="495">
        <v>-736081</v>
      </c>
      <c r="D15" s="495"/>
      <c r="E15" s="495"/>
      <c r="F15" s="495"/>
      <c r="G15" s="496">
        <f t="shared" si="0"/>
        <v>-736081</v>
      </c>
    </row>
    <row r="16" spans="1:16" hidden="1">
      <c r="A16" s="269" t="s">
        <v>789</v>
      </c>
      <c r="B16" s="495"/>
      <c r="C16" s="495"/>
      <c r="D16" s="495"/>
      <c r="E16" s="495"/>
      <c r="F16" s="495"/>
      <c r="G16" s="496">
        <f t="shared" si="0"/>
        <v>0</v>
      </c>
    </row>
    <row r="17" spans="1:7">
      <c r="A17" s="269" t="s">
        <v>316</v>
      </c>
      <c r="B17" s="495"/>
      <c r="C17" s="495">
        <v>-8516735.3499999996</v>
      </c>
      <c r="D17" s="495"/>
      <c r="E17" s="495"/>
      <c r="F17" s="495"/>
      <c r="G17" s="496">
        <f t="shared" si="0"/>
        <v>-8516735.3499999996</v>
      </c>
    </row>
    <row r="18" spans="1:7">
      <c r="A18" s="182" t="s">
        <v>582</v>
      </c>
      <c r="B18" s="495"/>
      <c r="C18" s="495">
        <v>-71425</v>
      </c>
      <c r="D18" s="495"/>
      <c r="E18" s="495"/>
      <c r="F18" s="495"/>
      <c r="G18" s="496">
        <f t="shared" si="0"/>
        <v>-71425</v>
      </c>
    </row>
    <row r="19" spans="1:7" hidden="1">
      <c r="A19" s="182" t="s">
        <v>583</v>
      </c>
      <c r="B19" s="495"/>
      <c r="C19" s="495"/>
      <c r="D19" s="495"/>
      <c r="E19" s="495"/>
      <c r="F19" s="495"/>
      <c r="G19" s="496">
        <f t="shared" si="0"/>
        <v>0</v>
      </c>
    </row>
    <row r="20" spans="1:7" hidden="1">
      <c r="A20" s="181" t="s">
        <v>311</v>
      </c>
      <c r="B20" s="495"/>
      <c r="C20" s="495"/>
      <c r="D20" s="495"/>
      <c r="E20" s="495"/>
      <c r="F20" s="495"/>
      <c r="G20" s="496">
        <f t="shared" si="0"/>
        <v>0</v>
      </c>
    </row>
    <row r="21" spans="1:7" ht="13.5" thickBot="1">
      <c r="A21" s="181" t="s">
        <v>14</v>
      </c>
      <c r="B21" s="497">
        <f>SUM(B7:B20)</f>
        <v>2543550.8099999651</v>
      </c>
      <c r="C21" s="497">
        <f t="shared" ref="C21:F21" si="1">SUM(C7:C20)</f>
        <v>6569629.0999999996</v>
      </c>
      <c r="D21" s="497">
        <f t="shared" si="1"/>
        <v>784766.55000000016</v>
      </c>
      <c r="E21" s="497">
        <f t="shared" ref="E21" si="2">SUM(E7:E20)</f>
        <v>0</v>
      </c>
      <c r="F21" s="497">
        <f t="shared" si="1"/>
        <v>0</v>
      </c>
      <c r="G21" s="497">
        <f>SUM(G7:G20)</f>
        <v>9897946.4599999655</v>
      </c>
    </row>
    <row r="22" spans="1:7" ht="13.5" thickTop="1">
      <c r="A22" s="181"/>
      <c r="B22" s="498"/>
      <c r="C22" s="498"/>
      <c r="D22" s="498"/>
      <c r="E22" s="498"/>
      <c r="F22" s="498"/>
      <c r="G22" s="496"/>
    </row>
    <row r="23" spans="1:7" ht="25.5" hidden="1">
      <c r="A23" s="268" t="s">
        <v>8</v>
      </c>
      <c r="B23" s="499"/>
      <c r="C23" s="499"/>
      <c r="D23" s="499"/>
      <c r="E23" s="499"/>
      <c r="F23" s="499"/>
      <c r="G23" s="500"/>
    </row>
    <row r="24" spans="1:7" hidden="1">
      <c r="A24" s="181" t="s">
        <v>12</v>
      </c>
      <c r="B24" s="495"/>
      <c r="C24" s="495"/>
      <c r="D24" s="495"/>
      <c r="E24" s="495"/>
      <c r="F24" s="495"/>
      <c r="G24" s="496">
        <f>SUM(B24:F24)</f>
        <v>0</v>
      </c>
    </row>
    <row r="25" spans="1:7" hidden="1">
      <c r="A25" s="181" t="s">
        <v>317</v>
      </c>
      <c r="B25" s="495"/>
      <c r="C25" s="495"/>
      <c r="D25" s="495"/>
      <c r="E25" s="495"/>
      <c r="F25" s="495"/>
      <c r="G25" s="496">
        <f>SUM(B25:F25)</f>
        <v>0</v>
      </c>
    </row>
    <row r="26" spans="1:7" hidden="1">
      <c r="A26" s="181" t="s">
        <v>318</v>
      </c>
      <c r="B26" s="495"/>
      <c r="C26" s="495"/>
      <c r="D26" s="495"/>
      <c r="E26" s="495"/>
      <c r="F26" s="495"/>
      <c r="G26" s="496">
        <f>SUM(B26:F26)</f>
        <v>0</v>
      </c>
    </row>
    <row r="27" spans="1:7" hidden="1">
      <c r="A27" s="181" t="s">
        <v>326</v>
      </c>
      <c r="B27" s="495"/>
      <c r="C27" s="495"/>
      <c r="D27" s="495"/>
      <c r="E27" s="495"/>
      <c r="F27" s="495"/>
      <c r="G27" s="496">
        <f>SUM(B27:F27)</f>
        <v>0</v>
      </c>
    </row>
    <row r="28" spans="1:7" hidden="1">
      <c r="A28" s="181" t="s">
        <v>545</v>
      </c>
      <c r="B28" s="495"/>
      <c r="C28" s="495"/>
      <c r="D28" s="495"/>
      <c r="E28" s="495"/>
      <c r="F28" s="495"/>
      <c r="G28" s="496">
        <f>SUM(B28:F28)</f>
        <v>0</v>
      </c>
    </row>
    <row r="29" spans="1:7" ht="27" hidden="1" customHeight="1" thickBot="1">
      <c r="A29" s="181" t="s">
        <v>319</v>
      </c>
      <c r="B29" s="497">
        <f>SUM(B24:B28)</f>
        <v>0</v>
      </c>
      <c r="C29" s="497">
        <f t="shared" ref="C29:G29" si="3">SUM(C24:C28)</f>
        <v>0</v>
      </c>
      <c r="D29" s="497">
        <f t="shared" si="3"/>
        <v>0</v>
      </c>
      <c r="E29" s="497">
        <f t="shared" ref="E29" si="4">SUM(E24:E28)</f>
        <v>0</v>
      </c>
      <c r="F29" s="497">
        <f t="shared" si="3"/>
        <v>0</v>
      </c>
      <c r="G29" s="497">
        <f t="shared" si="3"/>
        <v>0</v>
      </c>
    </row>
    <row r="30" spans="1:7" ht="15" hidden="1" customHeight="1" thickTop="1">
      <c r="A30" s="181"/>
      <c r="B30" s="495"/>
      <c r="C30" s="495"/>
      <c r="D30" s="495"/>
      <c r="E30" s="495"/>
      <c r="F30" s="495"/>
      <c r="G30" s="496"/>
    </row>
    <row r="31" spans="1:7" ht="26.25" customHeight="1">
      <c r="A31" s="268" t="s">
        <v>3</v>
      </c>
      <c r="B31" s="499"/>
      <c r="C31" s="499"/>
      <c r="D31" s="499"/>
      <c r="E31" s="499"/>
      <c r="F31" s="499"/>
      <c r="G31" s="500"/>
    </row>
    <row r="32" spans="1:7">
      <c r="A32" s="181" t="s">
        <v>320</v>
      </c>
      <c r="B32" s="495">
        <f>-'Cash Flow Statment 1920 FY'!E55</f>
        <v>-281092.86</v>
      </c>
      <c r="C32" s="495"/>
      <c r="D32" s="495"/>
      <c r="E32" s="495"/>
      <c r="F32" s="495"/>
      <c r="G32" s="496">
        <f>SUM(B32:F32)</f>
        <v>-281092.86</v>
      </c>
    </row>
    <row r="33" spans="1:7" hidden="1">
      <c r="A33" s="181" t="s">
        <v>321</v>
      </c>
      <c r="B33" s="495"/>
      <c r="C33" s="495"/>
      <c r="D33" s="495"/>
      <c r="E33" s="495"/>
      <c r="F33" s="495"/>
      <c r="G33" s="496">
        <f>SUM(B33:F33)</f>
        <v>0</v>
      </c>
    </row>
    <row r="34" spans="1:7">
      <c r="A34" s="181" t="s">
        <v>327</v>
      </c>
      <c r="B34" s="495">
        <f>-'Cash Flow Statment 1920 FY'!E71</f>
        <v>-778762.49999999942</v>
      </c>
      <c r="C34" s="495"/>
      <c r="D34" s="495"/>
      <c r="E34" s="495"/>
      <c r="F34" s="495"/>
      <c r="G34" s="496">
        <f>SUM(B34:F34)</f>
        <v>-778762.49999999942</v>
      </c>
    </row>
    <row r="35" spans="1:7" hidden="1">
      <c r="A35" s="181" t="s">
        <v>322</v>
      </c>
      <c r="B35" s="495"/>
      <c r="C35" s="495"/>
      <c r="D35" s="495"/>
      <c r="E35" s="495"/>
      <c r="F35" s="495"/>
      <c r="G35" s="496">
        <f>SUM(B35:F35)</f>
        <v>0</v>
      </c>
    </row>
    <row r="36" spans="1:7" hidden="1">
      <c r="A36" s="182" t="s">
        <v>302</v>
      </c>
      <c r="B36" s="495"/>
      <c r="C36" s="495"/>
      <c r="D36" s="495"/>
      <c r="E36" s="495"/>
      <c r="F36" s="495"/>
      <c r="G36" s="496"/>
    </row>
    <row r="37" spans="1:7" hidden="1">
      <c r="A37" s="269" t="s">
        <v>776</v>
      </c>
      <c r="B37" s="501"/>
      <c r="C37" s="495"/>
      <c r="D37" s="495"/>
      <c r="E37" s="495"/>
      <c r="F37" s="495"/>
      <c r="G37" s="496">
        <f>SUM(B37:F37)</f>
        <v>0</v>
      </c>
    </row>
    <row r="38" spans="1:7" ht="30" customHeight="1" thickBot="1">
      <c r="A38" s="181" t="s">
        <v>323</v>
      </c>
      <c r="B38" s="497">
        <f>SUM(B32:B37)</f>
        <v>-1059855.3599999994</v>
      </c>
      <c r="C38" s="497">
        <f t="shared" ref="C38:G38" si="5">SUM(C32:C37)</f>
        <v>0</v>
      </c>
      <c r="D38" s="497">
        <f t="shared" si="5"/>
        <v>0</v>
      </c>
      <c r="E38" s="497">
        <f t="shared" si="5"/>
        <v>0</v>
      </c>
      <c r="F38" s="497">
        <f t="shared" si="5"/>
        <v>0</v>
      </c>
      <c r="G38" s="497">
        <f t="shared" si="5"/>
        <v>-1059855.3599999994</v>
      </c>
    </row>
    <row r="39" spans="1:7" ht="5.25" customHeight="1" thickTop="1">
      <c r="A39" s="181"/>
      <c r="B39" s="502"/>
      <c r="C39" s="502"/>
      <c r="D39" s="502"/>
      <c r="E39" s="502"/>
      <c r="F39" s="502"/>
      <c r="G39" s="496"/>
    </row>
    <row r="40" spans="1:7" ht="24" customHeight="1">
      <c r="A40" s="268" t="s">
        <v>9</v>
      </c>
      <c r="B40" s="503"/>
      <c r="C40" s="503"/>
      <c r="D40" s="503"/>
      <c r="E40" s="503"/>
      <c r="F40" s="503"/>
      <c r="G40" s="500"/>
    </row>
    <row r="41" spans="1:7" hidden="1">
      <c r="A41" s="181" t="s">
        <v>544</v>
      </c>
      <c r="B41" s="495"/>
      <c r="C41" s="495"/>
      <c r="D41" s="495"/>
      <c r="E41" s="495"/>
      <c r="F41" s="495"/>
      <c r="G41" s="496">
        <f>SUM(B41:F41)</f>
        <v>0</v>
      </c>
    </row>
    <row r="42" spans="1:7" hidden="1">
      <c r="A42" s="182" t="s">
        <v>325</v>
      </c>
      <c r="B42" s="495"/>
      <c r="C42" s="495"/>
      <c r="D42" s="495"/>
      <c r="E42" s="495"/>
      <c r="F42" s="495"/>
      <c r="G42" s="496">
        <f>SUM(B42:F42)</f>
        <v>0</v>
      </c>
    </row>
    <row r="43" spans="1:7">
      <c r="A43" s="182" t="s">
        <v>324</v>
      </c>
      <c r="B43" s="495">
        <f>+'Cash Flow Statment 1920 FY'!K70</f>
        <v>466940.02</v>
      </c>
      <c r="C43" s="495">
        <v>1544868.27</v>
      </c>
      <c r="D43" s="495">
        <v>276839.34999999998</v>
      </c>
      <c r="E43" s="495"/>
      <c r="F43" s="495"/>
      <c r="G43" s="496">
        <f>SUM(B43:F43)</f>
        <v>2288647.64</v>
      </c>
    </row>
    <row r="44" spans="1:7" ht="13.5" thickBot="1">
      <c r="A44" s="182" t="s">
        <v>328</v>
      </c>
      <c r="B44" s="504">
        <f t="shared" ref="B44:G44" si="6">SUM(B41:B43)</f>
        <v>466940.02</v>
      </c>
      <c r="C44" s="504">
        <f t="shared" si="6"/>
        <v>1544868.27</v>
      </c>
      <c r="D44" s="504">
        <f t="shared" si="6"/>
        <v>276839.34999999998</v>
      </c>
      <c r="E44" s="504">
        <f t="shared" si="6"/>
        <v>0</v>
      </c>
      <c r="F44" s="504">
        <f t="shared" si="6"/>
        <v>0</v>
      </c>
      <c r="G44" s="504">
        <f t="shared" si="6"/>
        <v>2288647.64</v>
      </c>
    </row>
    <row r="45" spans="1:7" ht="3.75" customHeight="1" thickTop="1">
      <c r="A45" s="182"/>
      <c r="B45" s="502"/>
      <c r="C45" s="502"/>
      <c r="D45" s="502"/>
      <c r="E45" s="502"/>
      <c r="F45" s="502"/>
      <c r="G45" s="496"/>
    </row>
    <row r="46" spans="1:7" ht="21.75" customHeight="1">
      <c r="A46" s="182" t="s">
        <v>148</v>
      </c>
      <c r="B46" s="502">
        <f>B21+B29+B38+B44</f>
        <v>1950635.4699999657</v>
      </c>
      <c r="C46" s="502">
        <f t="shared" ref="C46:G46" si="7">C21+C29+C38+C44</f>
        <v>8114497.3699999992</v>
      </c>
      <c r="D46" s="502">
        <f t="shared" si="7"/>
        <v>1061605.9000000001</v>
      </c>
      <c r="E46" s="502">
        <f t="shared" si="7"/>
        <v>0</v>
      </c>
      <c r="F46" s="502">
        <f t="shared" si="7"/>
        <v>0</v>
      </c>
      <c r="G46" s="502">
        <f t="shared" si="7"/>
        <v>11126738.739999967</v>
      </c>
    </row>
    <row r="47" spans="1:7" ht="6" customHeight="1">
      <c r="A47" s="182"/>
      <c r="B47" s="502"/>
      <c r="C47" s="502"/>
      <c r="D47" s="502"/>
      <c r="E47" s="502"/>
      <c r="F47" s="502"/>
      <c r="G47" s="496"/>
    </row>
    <row r="48" spans="1:7">
      <c r="A48" s="182" t="s">
        <v>329</v>
      </c>
      <c r="B48" s="502">
        <v>18812876.030000005</v>
      </c>
      <c r="C48" s="502">
        <v>61761551.259999998</v>
      </c>
      <c r="D48" s="502">
        <v>11781379.369999999</v>
      </c>
      <c r="E48" s="502"/>
      <c r="F48" s="502"/>
      <c r="G48" s="496">
        <f>SUM(B48:F48)</f>
        <v>92355806.660000011</v>
      </c>
    </row>
    <row r="49" spans="1:9">
      <c r="A49" s="182" t="s">
        <v>581</v>
      </c>
      <c r="B49" s="502"/>
      <c r="C49" s="502"/>
      <c r="D49" s="502"/>
      <c r="E49" s="502"/>
      <c r="F49" s="502"/>
      <c r="G49" s="496">
        <f>SUM(B49:F49)</f>
        <v>0</v>
      </c>
    </row>
    <row r="50" spans="1:9" ht="13.5" thickBot="1">
      <c r="A50" s="182" t="s">
        <v>330</v>
      </c>
      <c r="B50" s="431">
        <f>B46+B48+B49</f>
        <v>20763511.49999997</v>
      </c>
      <c r="C50" s="431">
        <f t="shared" ref="C50:G50" si="8">C46+C48+C49</f>
        <v>69876048.629999995</v>
      </c>
      <c r="D50" s="431">
        <f t="shared" si="8"/>
        <v>12842985.27</v>
      </c>
      <c r="E50" s="431">
        <f t="shared" ref="E50" si="9">E46+E48+E49</f>
        <v>0</v>
      </c>
      <c r="F50" s="431">
        <f t="shared" si="8"/>
        <v>0</v>
      </c>
      <c r="G50" s="431">
        <f t="shared" si="8"/>
        <v>103482545.39999998</v>
      </c>
    </row>
    <row r="51" spans="1:9" ht="3.75" hidden="1" customHeight="1" thickBot="1">
      <c r="A51" s="182"/>
      <c r="B51" s="430"/>
      <c r="C51" s="430"/>
      <c r="D51" s="430"/>
      <c r="E51" s="430"/>
      <c r="F51" s="430"/>
      <c r="G51" s="430"/>
    </row>
    <row r="52" spans="1:9" ht="16.5" hidden="1" thickTop="1" thickBot="1">
      <c r="A52" s="345" t="s">
        <v>374</v>
      </c>
      <c r="B52" s="432">
        <f>('NET POSITION'!B8+'NET POSITION'!B10)-B50</f>
        <v>0</v>
      </c>
      <c r="C52" s="425">
        <f>('NET POSITION'!C8+'NET POSITION'!C10)-C50</f>
        <v>0</v>
      </c>
      <c r="D52" s="425">
        <f>('NET POSITION'!D8+'NET POSITION'!D10)-D50</f>
        <v>0</v>
      </c>
      <c r="E52" s="425">
        <f>('NET POSITION'!E8+'NET POSITION'!E10)-E50</f>
        <v>0</v>
      </c>
      <c r="F52" s="425">
        <f>('NET POSITION'!F8+'NET POSITION'!F10)-F50</f>
        <v>0</v>
      </c>
      <c r="G52" s="425">
        <f>('NET POSITION'!G8+'NET POSITION'!G10)-G50</f>
        <v>0</v>
      </c>
      <c r="I52" s="190" t="s">
        <v>664</v>
      </c>
    </row>
    <row r="53" spans="1:9" ht="13.5" thickBot="1">
      <c r="A53" s="271"/>
      <c r="B53" s="433"/>
      <c r="C53" s="433"/>
      <c r="D53" s="433"/>
      <c r="E53" s="433"/>
      <c r="F53" s="433"/>
      <c r="G53" s="433"/>
    </row>
    <row r="54" spans="1:9" ht="36" customHeight="1">
      <c r="A54" s="182" t="s">
        <v>331</v>
      </c>
      <c r="B54" s="426"/>
      <c r="C54" s="426"/>
      <c r="D54" s="426"/>
      <c r="E54" s="426"/>
      <c r="F54" s="426"/>
      <c r="G54" s="427"/>
    </row>
    <row r="55" spans="1:9" ht="6" customHeight="1">
      <c r="A55" s="182"/>
      <c r="B55" s="428"/>
      <c r="C55" s="428"/>
      <c r="D55" s="428"/>
      <c r="E55" s="428"/>
      <c r="F55" s="428"/>
      <c r="G55" s="430"/>
    </row>
    <row r="56" spans="1:9" ht="22.5" customHeight="1">
      <c r="A56" s="182" t="s">
        <v>332</v>
      </c>
      <c r="B56" s="428">
        <f>'REVENUE EXPENSES'!B37</f>
        <v>1438089.2800000012</v>
      </c>
      <c r="C56" s="428">
        <f>'REVENUE EXPENSES'!C37</f>
        <v>6380644.5899999999</v>
      </c>
      <c r="D56" s="428">
        <f>'REVENUE EXPENSES'!D37</f>
        <v>-1261313.4700000002</v>
      </c>
      <c r="E56" s="428">
        <f>'REVENUE EXPENSES'!E37</f>
        <v>0</v>
      </c>
      <c r="F56" s="428">
        <f>'REVENUE EXPENSES'!F37</f>
        <v>0</v>
      </c>
      <c r="G56" s="428">
        <f>'REVENUE EXPENSES'!G37</f>
        <v>6557420.3999999762</v>
      </c>
    </row>
    <row r="57" spans="1:9" ht="25.5">
      <c r="A57" s="182" t="s">
        <v>333</v>
      </c>
      <c r="B57" s="428"/>
      <c r="C57" s="428"/>
      <c r="D57" s="428"/>
      <c r="E57" s="428"/>
      <c r="F57" s="428"/>
      <c r="G57" s="430"/>
    </row>
    <row r="58" spans="1:9">
      <c r="A58" s="182" t="s">
        <v>334</v>
      </c>
      <c r="B58" s="495">
        <f>'REVENUE EXPENSES'!B31</f>
        <v>1461474.01</v>
      </c>
      <c r="C58" s="495"/>
      <c r="D58" s="495"/>
      <c r="E58" s="495"/>
      <c r="F58" s="495"/>
      <c r="G58" s="496">
        <f t="shared" ref="G58:G73" si="10">SUM(B58:F58)</f>
        <v>1461474.01</v>
      </c>
    </row>
    <row r="59" spans="1:9">
      <c r="A59" s="182" t="s">
        <v>335</v>
      </c>
      <c r="B59" s="495"/>
      <c r="C59" s="495"/>
      <c r="D59" s="495"/>
      <c r="E59" s="495"/>
      <c r="F59" s="495"/>
      <c r="G59" s="505"/>
    </row>
    <row r="60" spans="1:9">
      <c r="A60" s="182" t="s">
        <v>336</v>
      </c>
      <c r="B60" s="495">
        <f>+'Cash Flow Statment 1920 FY'!D92</f>
        <v>-5599803.0900000008</v>
      </c>
      <c r="C60" s="495">
        <v>471348.3</v>
      </c>
      <c r="D60" s="495">
        <v>49547.33</v>
      </c>
      <c r="E60" s="495"/>
      <c r="F60" s="495"/>
      <c r="G60" s="496">
        <f t="shared" si="10"/>
        <v>-5078907.4600000009</v>
      </c>
    </row>
    <row r="61" spans="1:9">
      <c r="A61" s="182" t="s">
        <v>258</v>
      </c>
      <c r="B61" s="495">
        <f>+'Cash Flow Statment 1920 FY'!J83</f>
        <v>7254</v>
      </c>
      <c r="C61" s="495">
        <v>-33832.21</v>
      </c>
      <c r="D61" s="495"/>
      <c r="E61" s="495"/>
      <c r="F61" s="495"/>
      <c r="G61" s="496">
        <f t="shared" si="10"/>
        <v>-26578.21</v>
      </c>
    </row>
    <row r="62" spans="1:9" hidden="1">
      <c r="A62" s="182" t="s">
        <v>337</v>
      </c>
      <c r="B62" s="506"/>
      <c r="C62" s="495"/>
      <c r="D62" s="495"/>
      <c r="E62" s="495"/>
      <c r="F62" s="495"/>
      <c r="G62" s="496">
        <f t="shared" si="10"/>
        <v>0</v>
      </c>
    </row>
    <row r="63" spans="1:9">
      <c r="A63" s="182" t="s">
        <v>338</v>
      </c>
      <c r="B63" s="495">
        <f>+'Cash Flow Statment 1920 FY'!D114</f>
        <v>6595363.8899999987</v>
      </c>
      <c r="C63" s="495">
        <v>1812875.39</v>
      </c>
      <c r="D63" s="495">
        <v>-22402.07</v>
      </c>
      <c r="E63" s="495"/>
      <c r="F63" s="495"/>
      <c r="G63" s="496">
        <f t="shared" si="10"/>
        <v>8385837.209999999</v>
      </c>
    </row>
    <row r="64" spans="1:9" hidden="1">
      <c r="A64" s="182" t="s">
        <v>339</v>
      </c>
      <c r="B64" s="495"/>
      <c r="C64" s="495"/>
      <c r="D64" s="495"/>
      <c r="E64" s="495"/>
      <c r="F64" s="495"/>
      <c r="G64" s="496">
        <f t="shared" si="10"/>
        <v>0</v>
      </c>
    </row>
    <row r="65" spans="1:7">
      <c r="A65" s="182" t="s">
        <v>228</v>
      </c>
      <c r="B65" s="495">
        <f>+'Cash Flow Statment 1920 FY'!J91</f>
        <v>3246.7199999999721</v>
      </c>
      <c r="C65" s="495"/>
      <c r="D65" s="495"/>
      <c r="E65" s="495"/>
      <c r="F65" s="495"/>
      <c r="G65" s="496">
        <f t="shared" si="10"/>
        <v>3246.7199999999721</v>
      </c>
    </row>
    <row r="66" spans="1:7">
      <c r="A66" s="269" t="s">
        <v>691</v>
      </c>
      <c r="B66" s="495"/>
      <c r="C66" s="495"/>
      <c r="D66" s="495"/>
      <c r="E66" s="495"/>
      <c r="F66" s="495"/>
      <c r="G66" s="505"/>
    </row>
    <row r="67" spans="1:7">
      <c r="A67" s="286" t="s">
        <v>665</v>
      </c>
      <c r="B67" s="495">
        <f>+'Cash Flow Statment 1920 FY'!J105</f>
        <v>-1648121</v>
      </c>
      <c r="C67" s="495"/>
      <c r="D67" s="495"/>
      <c r="E67" s="495"/>
      <c r="F67" s="495"/>
      <c r="G67" s="496">
        <f t="shared" si="10"/>
        <v>-1648121</v>
      </c>
    </row>
    <row r="68" spans="1:7">
      <c r="A68" s="286" t="s">
        <v>666</v>
      </c>
      <c r="B68" s="495">
        <f>+'Cash Flow Statment 1920 FY'!J117</f>
        <v>-2804668.0000000005</v>
      </c>
      <c r="C68" s="495"/>
      <c r="D68" s="495"/>
      <c r="E68" s="495"/>
      <c r="F68" s="495"/>
      <c r="G68" s="496">
        <f t="shared" si="10"/>
        <v>-2804668.0000000005</v>
      </c>
    </row>
    <row r="69" spans="1:7">
      <c r="A69" s="286" t="s">
        <v>667</v>
      </c>
      <c r="B69" s="495">
        <f>+'Cash Flow Statment 1920 FY'!D120</f>
        <v>1846306</v>
      </c>
      <c r="C69" s="495"/>
      <c r="D69" s="495"/>
      <c r="E69" s="495"/>
      <c r="F69" s="495"/>
      <c r="G69" s="496">
        <f t="shared" si="10"/>
        <v>1846306</v>
      </c>
    </row>
    <row r="70" spans="1:7">
      <c r="A70" s="269" t="s">
        <v>915</v>
      </c>
      <c r="B70" s="495"/>
      <c r="C70" s="495"/>
      <c r="D70" s="495"/>
      <c r="E70" s="495"/>
      <c r="F70" s="495"/>
      <c r="G70" s="505"/>
    </row>
    <row r="71" spans="1:7">
      <c r="A71" s="286" t="s">
        <v>777</v>
      </c>
      <c r="B71" s="495">
        <f>+'Cash Flow Statment 1920 FY'!D140</f>
        <v>-1531639</v>
      </c>
      <c r="C71" s="495"/>
      <c r="D71" s="495"/>
      <c r="E71" s="495"/>
      <c r="F71" s="495"/>
      <c r="G71" s="496">
        <f t="shared" si="10"/>
        <v>-1531639</v>
      </c>
    </row>
    <row r="72" spans="1:7">
      <c r="A72" s="286" t="s">
        <v>778</v>
      </c>
      <c r="B72" s="495">
        <f>+'Cash Flow Statment 1920 FY'!D133</f>
        <v>581839</v>
      </c>
      <c r="C72" s="495"/>
      <c r="D72" s="495"/>
      <c r="E72" s="495"/>
      <c r="F72" s="495"/>
      <c r="G72" s="496">
        <f t="shared" si="10"/>
        <v>581839</v>
      </c>
    </row>
    <row r="73" spans="1:7">
      <c r="A73" s="286" t="s">
        <v>779</v>
      </c>
      <c r="B73" s="495">
        <f>+'Cash Flow Statment 1920 FY'!D127</f>
        <v>2194209</v>
      </c>
      <c r="C73" s="495"/>
      <c r="D73" s="495"/>
      <c r="E73" s="495"/>
      <c r="F73" s="495"/>
      <c r="G73" s="496">
        <f t="shared" si="10"/>
        <v>2194209</v>
      </c>
    </row>
    <row r="74" spans="1:7" hidden="1">
      <c r="A74" s="182" t="s">
        <v>692</v>
      </c>
      <c r="B74" s="495"/>
      <c r="C74" s="495"/>
      <c r="D74" s="495"/>
      <c r="E74" s="495"/>
      <c r="F74" s="495"/>
      <c r="G74" s="505"/>
    </row>
    <row r="75" spans="1:7" hidden="1">
      <c r="A75" s="286" t="s">
        <v>637</v>
      </c>
      <c r="B75" s="495"/>
      <c r="C75" s="507"/>
      <c r="D75" s="507"/>
      <c r="E75" s="495"/>
      <c r="F75" s="495"/>
      <c r="G75" s="496">
        <f t="shared" ref="G75" si="11">SUM(B75:F75)</f>
        <v>0</v>
      </c>
    </row>
    <row r="76" spans="1:7" hidden="1">
      <c r="A76" s="286" t="s">
        <v>81</v>
      </c>
      <c r="B76" s="495"/>
      <c r="C76" s="507"/>
      <c r="D76" s="507"/>
      <c r="E76" s="495"/>
      <c r="F76" s="495"/>
      <c r="G76" s="496">
        <f t="shared" ref="G76:G83" si="12">SUM(B76:F76)</f>
        <v>0</v>
      </c>
    </row>
    <row r="77" spans="1:7" hidden="1">
      <c r="A77" s="286" t="s">
        <v>76</v>
      </c>
      <c r="B77" s="495"/>
      <c r="C77" s="507"/>
      <c r="D77" s="507"/>
      <c r="E77" s="495"/>
      <c r="F77" s="495"/>
      <c r="G77" s="496">
        <f t="shared" si="12"/>
        <v>0</v>
      </c>
    </row>
    <row r="78" spans="1:7" hidden="1">
      <c r="A78" s="286" t="s">
        <v>638</v>
      </c>
      <c r="B78" s="495"/>
      <c r="C78" s="507"/>
      <c r="D78" s="507"/>
      <c r="E78" s="495"/>
      <c r="F78" s="495"/>
      <c r="G78" s="496">
        <f t="shared" si="12"/>
        <v>0</v>
      </c>
    </row>
    <row r="79" spans="1:7" hidden="1">
      <c r="A79" s="286" t="s">
        <v>549</v>
      </c>
      <c r="B79" s="495"/>
      <c r="C79" s="507"/>
      <c r="D79" s="507"/>
      <c r="E79" s="495"/>
      <c r="F79" s="495"/>
      <c r="G79" s="496">
        <f t="shared" si="12"/>
        <v>0</v>
      </c>
    </row>
    <row r="80" spans="1:7">
      <c r="A80" s="286" t="s">
        <v>341</v>
      </c>
      <c r="B80" s="495"/>
      <c r="C80" s="495">
        <v>-25000</v>
      </c>
      <c r="D80" s="495">
        <v>30230.65</v>
      </c>
      <c r="E80" s="495"/>
      <c r="F80" s="495"/>
      <c r="G80" s="496">
        <f t="shared" si="12"/>
        <v>5230.6500000000015</v>
      </c>
    </row>
    <row r="81" spans="1:7" hidden="1">
      <c r="A81" s="286" t="s">
        <v>342</v>
      </c>
      <c r="B81" s="495"/>
      <c r="C81" s="495"/>
      <c r="D81" s="495"/>
      <c r="E81" s="495"/>
      <c r="F81" s="495"/>
      <c r="G81" s="496">
        <f t="shared" si="12"/>
        <v>0</v>
      </c>
    </row>
    <row r="82" spans="1:7">
      <c r="A82" s="286" t="s">
        <v>343</v>
      </c>
      <c r="B82" s="495"/>
      <c r="C82" s="495">
        <v>-16553.830000000002</v>
      </c>
      <c r="D82" s="495"/>
      <c r="E82" s="495"/>
      <c r="F82" s="495"/>
      <c r="G82" s="496">
        <f t="shared" si="12"/>
        <v>-16553.830000000002</v>
      </c>
    </row>
    <row r="83" spans="1:7">
      <c r="A83" s="286" t="s">
        <v>275</v>
      </c>
      <c r="B83" s="495"/>
      <c r="C83" s="495">
        <v>-2019853.14</v>
      </c>
      <c r="D83" s="495">
        <v>1988704.11</v>
      </c>
      <c r="E83" s="495"/>
      <c r="F83" s="495"/>
      <c r="G83" s="496">
        <f t="shared" si="12"/>
        <v>-31149.029999999795</v>
      </c>
    </row>
    <row r="84" spans="1:7" ht="26.25" thickBot="1">
      <c r="A84" s="269" t="s">
        <v>780</v>
      </c>
      <c r="B84" s="434">
        <f t="shared" ref="B84:G84" si="13">SUM(B56:B83)</f>
        <v>2543550.8099999982</v>
      </c>
      <c r="C84" s="434">
        <f>SUM(C56:C83)</f>
        <v>6569629.1000000006</v>
      </c>
      <c r="D84" s="434">
        <f t="shared" si="13"/>
        <v>784766.54999999981</v>
      </c>
      <c r="E84" s="434">
        <f t="shared" si="13"/>
        <v>0</v>
      </c>
      <c r="F84" s="434">
        <f t="shared" si="13"/>
        <v>0</v>
      </c>
      <c r="G84" s="434">
        <f t="shared" si="13"/>
        <v>9897946.4599999748</v>
      </c>
    </row>
    <row r="85" spans="1:7" ht="6" customHeight="1" thickTop="1">
      <c r="A85" s="182"/>
      <c r="B85" s="423"/>
      <c r="C85" s="423"/>
      <c r="D85" s="423"/>
      <c r="E85" s="423"/>
      <c r="F85" s="423"/>
      <c r="G85" s="435"/>
    </row>
    <row r="86" spans="1:7" ht="25.5">
      <c r="A86" s="182" t="s">
        <v>350</v>
      </c>
      <c r="B86" s="436"/>
      <c r="C86" s="436"/>
      <c r="D86" s="436"/>
      <c r="E86" s="436"/>
      <c r="F86" s="436"/>
      <c r="G86" s="437"/>
    </row>
    <row r="87" spans="1:7" s="195" customFormat="1" ht="6" customHeight="1">
      <c r="A87" s="182"/>
      <c r="B87" s="438"/>
      <c r="C87" s="438"/>
      <c r="D87" s="438"/>
      <c r="E87" s="438"/>
      <c r="F87" s="438"/>
      <c r="G87" s="424"/>
    </row>
    <row r="88" spans="1:7" ht="13.5" thickBot="1">
      <c r="A88" s="181" t="s">
        <v>948</v>
      </c>
      <c r="B88" s="439">
        <f>'REVENUE EXPENSES'!B44</f>
        <v>61291.519999999997</v>
      </c>
      <c r="C88" s="439"/>
      <c r="D88" s="439"/>
      <c r="E88" s="439"/>
      <c r="F88" s="439"/>
      <c r="G88" s="440">
        <f>SUM(B88:F88)</f>
        <v>61291.519999999997</v>
      </c>
    </row>
    <row r="89" spans="1:7" ht="13.5" thickTop="1">
      <c r="A89" s="262"/>
    </row>
    <row r="90" spans="1:7" ht="13.5" hidden="1" thickBot="1">
      <c r="A90" s="262"/>
    </row>
    <row r="91" spans="1:7" ht="16.5" hidden="1" thickTop="1" thickBot="1">
      <c r="A91" s="345" t="s">
        <v>374</v>
      </c>
      <c r="B91" s="343">
        <f>B21-B84</f>
        <v>-3.3061951398849487E-8</v>
      </c>
      <c r="C91" s="343">
        <f t="shared" ref="C91:G91" si="14">C21-C84</f>
        <v>0</v>
      </c>
      <c r="D91" s="343">
        <f t="shared" si="14"/>
        <v>0</v>
      </c>
      <c r="E91" s="343">
        <f t="shared" si="14"/>
        <v>0</v>
      </c>
      <c r="F91" s="343">
        <f t="shared" si="14"/>
        <v>0</v>
      </c>
      <c r="G91" s="343">
        <f t="shared" si="14"/>
        <v>0</v>
      </c>
    </row>
  </sheetData>
  <sheetProtection insertColumns="0" deleteColumns="0"/>
  <mergeCells count="4">
    <mergeCell ref="A1:G1"/>
    <mergeCell ref="A2:G2"/>
    <mergeCell ref="A3:G3"/>
    <mergeCell ref="B4:G4"/>
  </mergeCells>
  <printOptions horizontalCentered="1" gridLines="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C5F7-75DA-4421-9706-92049003DD96}">
  <dimension ref="A1:O165"/>
  <sheetViews>
    <sheetView topLeftCell="A47" zoomScale="110" zoomScaleNormal="110" workbookViewId="0">
      <selection activeCell="J156" sqref="J156"/>
    </sheetView>
  </sheetViews>
  <sheetFormatPr defaultColWidth="9.140625" defaultRowHeight="12.75"/>
  <cols>
    <col min="1" max="1" width="9.140625" style="346"/>
    <col min="2" max="2" width="13.5703125" style="346" customWidth="1"/>
    <col min="3" max="3" width="25.42578125" style="346" customWidth="1"/>
    <col min="4" max="4" width="12.7109375" style="346" customWidth="1"/>
    <col min="5" max="5" width="18.140625" style="346" customWidth="1"/>
    <col min="6" max="6" width="8.140625" style="346" customWidth="1"/>
    <col min="7" max="7" width="9.28515625" style="346" customWidth="1"/>
    <col min="8" max="8" width="14.7109375" style="346" customWidth="1"/>
    <col min="9" max="9" width="24.140625" style="346" customWidth="1"/>
    <col min="10" max="10" width="21.5703125" style="346" customWidth="1"/>
    <col min="11" max="11" width="17.42578125" style="346" customWidth="1"/>
    <col min="12" max="13" width="12.28515625" style="346" bestFit="1" customWidth="1"/>
    <col min="14" max="16384" width="9.140625" style="346"/>
  </cols>
  <sheetData>
    <row r="1" spans="1:12">
      <c r="A1" s="346" t="s">
        <v>15</v>
      </c>
      <c r="E1" s="348"/>
      <c r="F1" s="348"/>
    </row>
    <row r="2" spans="1:12">
      <c r="A2" s="389" t="s">
        <v>1154</v>
      </c>
      <c r="E2" s="348"/>
      <c r="F2" s="348"/>
    </row>
    <row r="3" spans="1:12">
      <c r="A3" s="346" t="s">
        <v>953</v>
      </c>
      <c r="E3" s="348"/>
      <c r="F3" s="348"/>
    </row>
    <row r="4" spans="1:12">
      <c r="D4" s="346" t="s">
        <v>191</v>
      </c>
    </row>
    <row r="5" spans="1:12">
      <c r="E5" s="348"/>
      <c r="F5" s="348"/>
    </row>
    <row r="6" spans="1:12">
      <c r="A6" s="360" t="s">
        <v>1153</v>
      </c>
      <c r="E6" s="378"/>
      <c r="F6" s="378"/>
      <c r="G6" s="360" t="s">
        <v>1152</v>
      </c>
      <c r="K6" s="378"/>
    </row>
    <row r="7" spans="1:12">
      <c r="B7" s="346" t="s">
        <v>1151</v>
      </c>
      <c r="D7" s="381" t="s">
        <v>1044</v>
      </c>
      <c r="E7" s="378">
        <f>REVENUE!$F$19</f>
        <v>2908630.7399999998</v>
      </c>
      <c r="F7" s="378"/>
      <c r="H7" s="346" t="s">
        <v>1150</v>
      </c>
      <c r="J7" s="381" t="s">
        <v>1044</v>
      </c>
      <c r="K7" s="378">
        <f>REVENUE!$F$35</f>
        <v>39049226.599999994</v>
      </c>
    </row>
    <row r="8" spans="1:12">
      <c r="B8" s="346" t="s">
        <v>1149</v>
      </c>
      <c r="D8" s="381" t="s">
        <v>1044</v>
      </c>
      <c r="E8" s="378">
        <f>REVENUE!$F$61</f>
        <v>4547623.17</v>
      </c>
      <c r="F8" s="378"/>
      <c r="H8" s="346" t="s">
        <v>1148</v>
      </c>
      <c r="J8" s="381" t="s">
        <v>1044</v>
      </c>
      <c r="K8" s="378">
        <f>REVENUE!$F$49</f>
        <v>28821336.399999999</v>
      </c>
    </row>
    <row r="9" spans="1:12">
      <c r="B9" s="393" t="s">
        <v>1157</v>
      </c>
      <c r="D9" s="381"/>
      <c r="E9" s="394">
        <v>11807.3</v>
      </c>
      <c r="F9" s="378"/>
      <c r="J9" s="381"/>
      <c r="K9" s="378"/>
    </row>
    <row r="10" spans="1:12">
      <c r="B10" s="346" t="s">
        <v>1147</v>
      </c>
      <c r="D10" s="381" t="s">
        <v>1044</v>
      </c>
      <c r="E10" s="378">
        <f>-REVENUE!$E$11</f>
        <v>-445992.3</v>
      </c>
      <c r="F10" s="378"/>
      <c r="H10" s="377" t="s">
        <v>1146</v>
      </c>
      <c r="K10" s="386">
        <v>4433142.6399999997</v>
      </c>
    </row>
    <row r="11" spans="1:12">
      <c r="B11" s="377" t="s">
        <v>1145</v>
      </c>
      <c r="E11" s="386">
        <v>180550.92</v>
      </c>
      <c r="F11" s="386"/>
      <c r="H11" s="377" t="s">
        <v>1144</v>
      </c>
      <c r="K11" s="386">
        <v>3020296.88</v>
      </c>
    </row>
    <row r="12" spans="1:12">
      <c r="B12" s="374" t="s">
        <v>1143</v>
      </c>
      <c r="E12" s="378">
        <v>10011</v>
      </c>
      <c r="F12" s="378" t="s">
        <v>1039</v>
      </c>
      <c r="H12" s="377" t="s">
        <v>1142</v>
      </c>
      <c r="K12" s="386">
        <v>-11372.89</v>
      </c>
    </row>
    <row r="13" spans="1:12">
      <c r="B13" s="377" t="s">
        <v>1141</v>
      </c>
      <c r="E13" s="378">
        <v>-10011</v>
      </c>
      <c r="F13" s="378"/>
      <c r="H13" s="374" t="s">
        <v>1140</v>
      </c>
      <c r="K13" s="378">
        <v>1928610.9</v>
      </c>
      <c r="L13" s="346" t="s">
        <v>1039</v>
      </c>
    </row>
    <row r="14" spans="1:12">
      <c r="B14" s="374" t="s">
        <v>1139</v>
      </c>
      <c r="E14" s="375">
        <v>-4326391.6500000004</v>
      </c>
      <c r="F14" s="386" t="s">
        <v>1039</v>
      </c>
      <c r="H14" s="377" t="s">
        <v>1138</v>
      </c>
      <c r="K14" s="378">
        <v>-1925364.18</v>
      </c>
      <c r="L14" s="346" t="s">
        <v>1039</v>
      </c>
    </row>
    <row r="15" spans="1:12" ht="13.5" thickBot="1">
      <c r="E15" s="372">
        <f>SUM(E7:E14)</f>
        <v>2876228.1799999997</v>
      </c>
      <c r="F15" s="385"/>
      <c r="H15" s="374" t="s">
        <v>1137</v>
      </c>
      <c r="K15" s="386">
        <v>-5706669.7199999997</v>
      </c>
      <c r="L15" s="346" t="s">
        <v>1039</v>
      </c>
    </row>
    <row r="16" spans="1:12" ht="13.5" thickTop="1">
      <c r="E16" s="378"/>
      <c r="F16" s="378"/>
      <c r="H16" s="374" t="s">
        <v>1136</v>
      </c>
      <c r="K16" s="386">
        <v>-3221001.18</v>
      </c>
      <c r="L16" s="346" t="s">
        <v>1039</v>
      </c>
    </row>
    <row r="17" spans="1:15">
      <c r="A17" s="360" t="s">
        <v>1135</v>
      </c>
      <c r="E17" s="378"/>
      <c r="F17" s="378"/>
      <c r="H17" s="374" t="s">
        <v>1134</v>
      </c>
      <c r="K17" s="375">
        <v>11372.89</v>
      </c>
      <c r="L17" s="346" t="s">
        <v>1039</v>
      </c>
    </row>
    <row r="18" spans="1:15" ht="13.5" thickBot="1">
      <c r="B18" s="346" t="s">
        <v>1133</v>
      </c>
      <c r="D18" s="381" t="s">
        <v>1044</v>
      </c>
      <c r="E18" s="386">
        <f>REVENUE!$F$55</f>
        <v>8751177.7199999988</v>
      </c>
      <c r="F18" s="378"/>
      <c r="K18" s="372">
        <f>SUM(K7:K17)</f>
        <v>66399578.339999996</v>
      </c>
    </row>
    <row r="19" spans="1:15" ht="13.5" thickTop="1">
      <c r="B19" s="377" t="s">
        <v>1132</v>
      </c>
      <c r="E19" s="366">
        <v>394934.86</v>
      </c>
      <c r="F19" s="386"/>
      <c r="K19" s="364"/>
      <c r="M19" s="361"/>
      <c r="O19" s="348"/>
    </row>
    <row r="20" spans="1:15">
      <c r="B20" s="346" t="s">
        <v>1131</v>
      </c>
      <c r="E20" s="378"/>
      <c r="F20" s="378"/>
      <c r="G20" s="360" t="s">
        <v>1130</v>
      </c>
      <c r="K20" s="378"/>
    </row>
    <row r="21" spans="1:15">
      <c r="B21" s="377" t="s">
        <v>1129</v>
      </c>
      <c r="E21" s="378"/>
      <c r="F21" s="378"/>
      <c r="H21" s="346" t="s">
        <v>1128</v>
      </c>
      <c r="J21" s="381" t="s">
        <v>1044</v>
      </c>
      <c r="K21" s="366">
        <f>'Expenditure Matrix'!$L$43</f>
        <v>1652393.21</v>
      </c>
    </row>
    <row r="22" spans="1:15">
      <c r="B22" s="374" t="s">
        <v>1127</v>
      </c>
      <c r="E22" s="375">
        <v>-355492.14</v>
      </c>
      <c r="F22" s="386" t="s">
        <v>1039</v>
      </c>
      <c r="H22" s="346" t="s">
        <v>1126</v>
      </c>
      <c r="J22" s="381" t="s">
        <v>1044</v>
      </c>
      <c r="K22" s="366">
        <f>'Expenditure Matrix'!$L$44</f>
        <v>26581355.850000001</v>
      </c>
    </row>
    <row r="23" spans="1:15" ht="13.5" thickBot="1">
      <c r="E23" s="372">
        <f>SUM(E18:E22)</f>
        <v>8790620.4399999976</v>
      </c>
      <c r="F23" s="385"/>
      <c r="H23" s="346" t="s">
        <v>1125</v>
      </c>
      <c r="J23" s="381" t="s">
        <v>1044</v>
      </c>
      <c r="K23" s="366">
        <f>'Expenditure Matrix'!$L$45</f>
        <v>9729776.3399999999</v>
      </c>
      <c r="M23" s="346" t="s">
        <v>1124</v>
      </c>
    </row>
    <row r="24" spans="1:15" ht="13.5" thickTop="1">
      <c r="E24" s="364"/>
      <c r="K24" s="366"/>
      <c r="M24" s="346" t="s">
        <v>1123</v>
      </c>
    </row>
    <row r="25" spans="1:15">
      <c r="A25" s="360" t="s">
        <v>1122</v>
      </c>
      <c r="E25" s="378"/>
      <c r="F25" s="378"/>
      <c r="H25" s="374" t="s">
        <v>1121</v>
      </c>
      <c r="K25" s="366">
        <v>-12890488.07</v>
      </c>
      <c r="M25" s="346" t="s">
        <v>1120</v>
      </c>
    </row>
    <row r="26" spans="1:15">
      <c r="B26" s="346" t="s">
        <v>1119</v>
      </c>
      <c r="D26" s="346" t="s">
        <v>1044</v>
      </c>
      <c r="E26" s="378">
        <f>'Expenditure Matrix'!$L$46</f>
        <v>2220181.8099999996</v>
      </c>
      <c r="F26" s="378"/>
      <c r="H26" s="374" t="s">
        <v>1118</v>
      </c>
      <c r="K26" s="366">
        <v>0</v>
      </c>
    </row>
    <row r="27" spans="1:15">
      <c r="B27" s="346" t="s">
        <v>1117</v>
      </c>
      <c r="D27" s="346" t="s">
        <v>1044</v>
      </c>
      <c r="E27" s="378">
        <f>'Expenditure Matrix'!$L$47</f>
        <v>40357984.980000004</v>
      </c>
      <c r="F27" s="378"/>
      <c r="H27" s="374" t="s">
        <v>1116</v>
      </c>
      <c r="K27" s="366">
        <v>3539587.71</v>
      </c>
    </row>
    <row r="28" spans="1:15">
      <c r="B28" s="346" t="s">
        <v>1115</v>
      </c>
      <c r="D28" s="346" t="s">
        <v>1044</v>
      </c>
      <c r="E28" s="378">
        <f>'Expenditure Matrix'!$L$48</f>
        <v>258529.95999999996</v>
      </c>
      <c r="F28" s="378"/>
      <c r="H28" s="374" t="s">
        <v>1114</v>
      </c>
      <c r="K28" s="366">
        <v>85536.57</v>
      </c>
    </row>
    <row r="29" spans="1:15">
      <c r="B29" s="346" t="s">
        <v>1083</v>
      </c>
      <c r="E29" s="378">
        <f>+'Expenditure Matrix'!L49</f>
        <v>1701753.0499999998</v>
      </c>
      <c r="F29" s="378"/>
      <c r="H29" s="374" t="s">
        <v>1113</v>
      </c>
      <c r="K29" s="366">
        <v>436549</v>
      </c>
    </row>
    <row r="30" spans="1:15">
      <c r="B30" s="346" t="s">
        <v>1156</v>
      </c>
      <c r="D30" s="388"/>
      <c r="E30" s="378">
        <f>-'Expenditure Matrix'!L34</f>
        <v>-1461474.01</v>
      </c>
      <c r="F30" s="378"/>
      <c r="H30" s="374" t="s">
        <v>1112</v>
      </c>
      <c r="K30" s="366">
        <v>652949.78</v>
      </c>
      <c r="L30" s="387"/>
    </row>
    <row r="31" spans="1:15">
      <c r="B31" s="346" t="s">
        <v>1111</v>
      </c>
      <c r="D31" s="346" t="s">
        <v>1044</v>
      </c>
      <c r="E31" s="378">
        <f>-'Expenditure Matrix'!$M$56</f>
        <v>-296254.84999999998</v>
      </c>
      <c r="F31" s="378"/>
      <c r="H31" s="374" t="s">
        <v>1110</v>
      </c>
      <c r="K31" s="366">
        <v>-101014.2</v>
      </c>
    </row>
    <row r="32" spans="1:15">
      <c r="B32" s="377" t="s">
        <v>1109</v>
      </c>
      <c r="C32" s="377"/>
      <c r="E32" s="386">
        <v>4783178.8499999996</v>
      </c>
      <c r="F32" s="386" t="s">
        <v>1039</v>
      </c>
      <c r="H32" s="374" t="s">
        <v>1108</v>
      </c>
      <c r="K32" s="366">
        <v>-633.84</v>
      </c>
    </row>
    <row r="33" spans="1:12">
      <c r="B33" s="377" t="s">
        <v>1107</v>
      </c>
      <c r="C33" s="377"/>
      <c r="E33" s="386">
        <v>288.75</v>
      </c>
      <c r="F33" s="386"/>
      <c r="H33" s="374" t="s">
        <v>1106</v>
      </c>
      <c r="K33" s="366">
        <v>-550199.56000000006</v>
      </c>
    </row>
    <row r="34" spans="1:12">
      <c r="B34" s="377" t="s">
        <v>1105</v>
      </c>
      <c r="E34" s="366">
        <v>27917.75</v>
      </c>
      <c r="F34" s="386" t="s">
        <v>1039</v>
      </c>
      <c r="H34" s="374" t="s">
        <v>1104</v>
      </c>
      <c r="K34" s="366">
        <v>-891536.67</v>
      </c>
    </row>
    <row r="35" spans="1:12">
      <c r="B35" s="377" t="s">
        <v>1103</v>
      </c>
      <c r="C35" s="377"/>
      <c r="E35" s="386">
        <v>-42.06</v>
      </c>
      <c r="F35" s="386"/>
      <c r="K35" s="364"/>
    </row>
    <row r="36" spans="1:12">
      <c r="B36" s="377" t="s">
        <v>1102</v>
      </c>
      <c r="C36" s="377"/>
      <c r="E36" s="386">
        <v>177.29</v>
      </c>
      <c r="F36" s="378"/>
      <c r="H36" s="377" t="s">
        <v>1101</v>
      </c>
      <c r="K36" s="366">
        <v>11044182.07</v>
      </c>
      <c r="L36" s="346" t="s">
        <v>1039</v>
      </c>
    </row>
    <row r="37" spans="1:12">
      <c r="B37" s="374" t="s">
        <v>1100</v>
      </c>
      <c r="E37" s="378">
        <v>0</v>
      </c>
      <c r="F37" s="378"/>
      <c r="H37" s="377" t="s">
        <v>1099</v>
      </c>
      <c r="K37" s="366">
        <v>0</v>
      </c>
    </row>
    <row r="38" spans="1:12">
      <c r="B38" s="377" t="s">
        <v>1098</v>
      </c>
      <c r="E38" s="378">
        <v>-7254</v>
      </c>
      <c r="F38" s="386" t="s">
        <v>1039</v>
      </c>
      <c r="H38" s="377" t="s">
        <v>1097</v>
      </c>
      <c r="K38" s="366">
        <v>-1802552.71</v>
      </c>
      <c r="L38" s="346" t="s">
        <v>1039</v>
      </c>
    </row>
    <row r="39" spans="1:12">
      <c r="B39" s="374" t="s">
        <v>1096</v>
      </c>
      <c r="E39" s="386">
        <v>-10931704.939999999</v>
      </c>
      <c r="F39" s="386"/>
      <c r="H39" s="377" t="s">
        <v>1095</v>
      </c>
      <c r="K39" s="366">
        <v>-104951.57</v>
      </c>
      <c r="L39" s="346" t="s">
        <v>1039</v>
      </c>
    </row>
    <row r="40" spans="1:12">
      <c r="B40" s="374" t="s">
        <v>1094</v>
      </c>
      <c r="E40" s="386">
        <v>535.01</v>
      </c>
      <c r="F40" s="386"/>
      <c r="H40" s="377" t="s">
        <v>1093</v>
      </c>
      <c r="K40" s="366">
        <v>-517725</v>
      </c>
      <c r="L40" s="346" t="s">
        <v>1039</v>
      </c>
    </row>
    <row r="41" spans="1:12">
      <c r="B41" s="374" t="s">
        <v>1092</v>
      </c>
      <c r="D41" s="346" t="s">
        <v>1039</v>
      </c>
      <c r="E41" s="366">
        <v>-27917.75</v>
      </c>
      <c r="F41" s="386" t="s">
        <v>1039</v>
      </c>
      <c r="H41" s="377" t="s">
        <v>1091</v>
      </c>
      <c r="K41" s="366">
        <v>-892806.64</v>
      </c>
      <c r="L41" s="346" t="s">
        <v>1039</v>
      </c>
    </row>
    <row r="42" spans="1:12">
      <c r="B42" s="374" t="s">
        <v>1090</v>
      </c>
      <c r="E42" s="386">
        <v>42.06</v>
      </c>
      <c r="F42" s="385"/>
      <c r="H42" s="377" t="s">
        <v>1089</v>
      </c>
      <c r="K42" s="366">
        <v>2977705.2</v>
      </c>
      <c r="L42" s="346" t="s">
        <v>1039</v>
      </c>
    </row>
    <row r="43" spans="1:12">
      <c r="B43" s="374" t="s">
        <v>1088</v>
      </c>
      <c r="E43" s="375">
        <v>-3744.1</v>
      </c>
      <c r="H43" s="377" t="s">
        <v>1087</v>
      </c>
      <c r="K43" s="366">
        <v>1618.84</v>
      </c>
      <c r="L43" s="346" t="s">
        <v>1039</v>
      </c>
    </row>
    <row r="44" spans="1:12" ht="13.5" thickBot="1">
      <c r="E44" s="372">
        <f>SUM(E26:E43)</f>
        <v>36622197.800000004</v>
      </c>
      <c r="F44" s="382"/>
      <c r="H44" s="377" t="s">
        <v>1086</v>
      </c>
      <c r="K44" s="366">
        <v>609975.56000000006</v>
      </c>
      <c r="L44" s="346" t="s">
        <v>1039</v>
      </c>
    </row>
    <row r="45" spans="1:12" ht="13.5" thickTop="1">
      <c r="F45" s="366"/>
      <c r="H45" s="377" t="s">
        <v>1085</v>
      </c>
      <c r="K45" s="366">
        <v>758752.67</v>
      </c>
      <c r="L45" s="346" t="s">
        <v>1039</v>
      </c>
    </row>
    <row r="46" spans="1:12">
      <c r="A46" s="384" t="s">
        <v>1084</v>
      </c>
      <c r="E46" s="382"/>
      <c r="F46" s="366"/>
      <c r="I46" s="393" t="s">
        <v>1155</v>
      </c>
      <c r="K46" s="383">
        <v>251533.86</v>
      </c>
    </row>
    <row r="47" spans="1:12">
      <c r="B47" s="346" t="s">
        <v>1083</v>
      </c>
      <c r="D47" s="364" t="s">
        <v>1082</v>
      </c>
      <c r="E47" s="366"/>
      <c r="F47" s="366"/>
      <c r="H47" s="374" t="s">
        <v>1081</v>
      </c>
      <c r="K47" s="366">
        <v>-12983443</v>
      </c>
    </row>
    <row r="48" spans="1:12">
      <c r="B48" s="346" t="s">
        <v>1080</v>
      </c>
      <c r="D48" s="364"/>
      <c r="E48" s="366">
        <v>0</v>
      </c>
      <c r="F48" s="366"/>
      <c r="H48" s="374" t="s">
        <v>1079</v>
      </c>
      <c r="K48" s="366">
        <v>-1105383</v>
      </c>
    </row>
    <row r="49" spans="1:12">
      <c r="B49" s="346" t="s">
        <v>1078</v>
      </c>
      <c r="D49" s="364"/>
      <c r="E49" s="366"/>
      <c r="F49" s="366"/>
      <c r="H49" s="377" t="s">
        <v>1077</v>
      </c>
      <c r="K49" s="366">
        <v>-2216596</v>
      </c>
    </row>
    <row r="50" spans="1:12">
      <c r="B50" s="346" t="s">
        <v>1076</v>
      </c>
      <c r="D50" s="346" t="s">
        <v>1044</v>
      </c>
      <c r="E50" s="366"/>
      <c r="F50" s="366"/>
      <c r="H50" s="377" t="s">
        <v>1075</v>
      </c>
      <c r="K50" s="366">
        <v>10789234</v>
      </c>
      <c r="L50" s="346" t="s">
        <v>1039</v>
      </c>
    </row>
    <row r="51" spans="1:12">
      <c r="B51" s="346" t="s">
        <v>1074</v>
      </c>
      <c r="D51" s="346" t="s">
        <v>1073</v>
      </c>
      <c r="E51" s="383">
        <v>281092.86</v>
      </c>
      <c r="F51" s="383"/>
      <c r="H51" s="377" t="s">
        <v>1072</v>
      </c>
      <c r="K51" s="366">
        <v>523544</v>
      </c>
      <c r="L51" s="346" t="s">
        <v>1039</v>
      </c>
    </row>
    <row r="52" spans="1:12">
      <c r="B52" s="346" t="s">
        <v>1071</v>
      </c>
      <c r="E52" s="366"/>
      <c r="F52" s="376"/>
      <c r="H52" s="374" t="s">
        <v>1070</v>
      </c>
      <c r="K52" s="366">
        <v>3748235</v>
      </c>
    </row>
    <row r="53" spans="1:12">
      <c r="B53" s="346" t="s">
        <v>1069</v>
      </c>
      <c r="E53" s="366">
        <v>0</v>
      </c>
      <c r="F53" s="369"/>
      <c r="K53" s="366"/>
      <c r="L53" s="364"/>
    </row>
    <row r="54" spans="1:12">
      <c r="B54" s="346" t="s">
        <v>1068</v>
      </c>
      <c r="E54" s="373"/>
      <c r="H54" s="374" t="s">
        <v>1067</v>
      </c>
      <c r="K54" s="366">
        <v>547446.44999999995</v>
      </c>
    </row>
    <row r="55" spans="1:12">
      <c r="E55" s="369">
        <f>SUM(E47:E54)</f>
        <v>281092.86</v>
      </c>
      <c r="F55" s="382"/>
      <c r="H55" s="377" t="s">
        <v>1066</v>
      </c>
      <c r="K55" s="366">
        <v>-528272.75</v>
      </c>
      <c r="L55" s="346" t="s">
        <v>1039</v>
      </c>
    </row>
    <row r="56" spans="1:12">
      <c r="F56" s="366"/>
      <c r="H56" s="377" t="s">
        <v>1065</v>
      </c>
      <c r="I56" s="377"/>
      <c r="K56" s="376">
        <v>1535733.99</v>
      </c>
      <c r="L56" s="346" t="s">
        <v>1039</v>
      </c>
    </row>
    <row r="57" spans="1:12">
      <c r="A57" s="360" t="s">
        <v>1064</v>
      </c>
      <c r="E57" s="382"/>
      <c r="F57" s="353"/>
      <c r="H57" s="377" t="s">
        <v>1063</v>
      </c>
      <c r="I57" s="377"/>
      <c r="K57" s="376">
        <v>482005.44</v>
      </c>
      <c r="L57" s="346" t="s">
        <v>1039</v>
      </c>
    </row>
    <row r="58" spans="1:12">
      <c r="B58" s="346" t="s">
        <v>1062</v>
      </c>
      <c r="D58" s="381" t="s">
        <v>1044</v>
      </c>
      <c r="E58" s="366">
        <f>'Expenditure Matrix'!$L$32</f>
        <v>296254.84999999998</v>
      </c>
      <c r="F58" s="353"/>
      <c r="H58" s="377" t="s">
        <v>1061</v>
      </c>
      <c r="I58" s="377"/>
      <c r="K58" s="366">
        <v>16343.08</v>
      </c>
      <c r="L58" s="346" t="s">
        <v>1039</v>
      </c>
    </row>
    <row r="59" spans="1:12">
      <c r="B59" s="377" t="s">
        <v>1060</v>
      </c>
      <c r="C59" s="377"/>
      <c r="E59" s="366">
        <v>0</v>
      </c>
      <c r="F59" s="353"/>
      <c r="H59" s="377" t="s">
        <v>1059</v>
      </c>
      <c r="I59" s="377"/>
      <c r="K59" s="366">
        <v>76026.009999999995</v>
      </c>
      <c r="L59" s="346" t="s">
        <v>1039</v>
      </c>
    </row>
    <row r="60" spans="1:12">
      <c r="B60" s="377" t="s">
        <v>1058</v>
      </c>
      <c r="C60" s="377"/>
      <c r="E60" s="366">
        <v>7920000</v>
      </c>
      <c r="F60" s="353" t="s">
        <v>1039</v>
      </c>
      <c r="H60" s="374" t="s">
        <v>1057</v>
      </c>
      <c r="K60" s="366">
        <v>-17533.939999999999</v>
      </c>
    </row>
    <row r="61" spans="1:12">
      <c r="B61" s="377" t="s">
        <v>1056</v>
      </c>
      <c r="C61" s="377"/>
      <c r="E61" s="366">
        <v>114175.43</v>
      </c>
      <c r="F61" s="353" t="s">
        <v>1039</v>
      </c>
      <c r="G61" s="360"/>
      <c r="H61" s="374" t="s">
        <v>1055</v>
      </c>
      <c r="K61" s="366">
        <v>-5345.08</v>
      </c>
    </row>
    <row r="62" spans="1:12">
      <c r="B62" s="377" t="s">
        <v>1054</v>
      </c>
      <c r="C62" s="377"/>
      <c r="E62" s="366">
        <v>-47155</v>
      </c>
      <c r="F62" s="353" t="s">
        <v>1039</v>
      </c>
      <c r="H62" s="374" t="s">
        <v>1053</v>
      </c>
      <c r="K62" s="366">
        <v>-2065735.41</v>
      </c>
    </row>
    <row r="63" spans="1:12">
      <c r="B63" s="377" t="s">
        <v>1052</v>
      </c>
      <c r="C63" s="377"/>
      <c r="E63" s="366">
        <v>-562239.67000000004</v>
      </c>
      <c r="F63" s="353" t="s">
        <v>1039</v>
      </c>
      <c r="H63" s="374" t="s">
        <v>1051</v>
      </c>
      <c r="K63" s="373">
        <v>-465588.84</v>
      </c>
    </row>
    <row r="64" spans="1:12" ht="13.5" thickBot="1">
      <c r="B64" s="374" t="s">
        <v>1050</v>
      </c>
      <c r="C64" s="374"/>
      <c r="E64" s="366">
        <v>0</v>
      </c>
      <c r="F64" s="353"/>
      <c r="K64" s="380">
        <f>SUM(K21:K63)</f>
        <v>38900678.350000024</v>
      </c>
    </row>
    <row r="65" spans="1:12" ht="13.5" thickTop="1">
      <c r="B65" s="374" t="s">
        <v>1049</v>
      </c>
      <c r="C65" s="374"/>
      <c r="E65" s="366">
        <v>-7425000</v>
      </c>
      <c r="F65" s="353"/>
    </row>
    <row r="66" spans="1:12">
      <c r="B66" s="374" t="s">
        <v>1048</v>
      </c>
      <c r="C66" s="374"/>
      <c r="E66" s="366">
        <v>-78011.61</v>
      </c>
      <c r="F66" s="353"/>
      <c r="G66" s="360" t="s">
        <v>1047</v>
      </c>
      <c r="K66" s="378"/>
    </row>
    <row r="67" spans="1:12">
      <c r="A67" s="360"/>
      <c r="B67" s="374" t="s">
        <v>1046</v>
      </c>
      <c r="C67" s="374"/>
      <c r="E67" s="366">
        <v>42745.94</v>
      </c>
      <c r="F67" s="351"/>
      <c r="H67" s="346" t="s">
        <v>1045</v>
      </c>
      <c r="J67" s="379" t="s">
        <v>1044</v>
      </c>
      <c r="K67" s="378">
        <f>REVENUE!$E$11</f>
        <v>445992.3</v>
      </c>
    </row>
    <row r="68" spans="1:12">
      <c r="B68" s="374" t="s">
        <v>1043</v>
      </c>
      <c r="C68" s="374"/>
      <c r="E68" s="366">
        <v>516342.56</v>
      </c>
      <c r="F68" s="351"/>
      <c r="H68" s="377" t="s">
        <v>1042</v>
      </c>
      <c r="K68" s="378">
        <v>39924.46</v>
      </c>
    </row>
    <row r="69" spans="1:12">
      <c r="B69" s="377" t="s">
        <v>1041</v>
      </c>
      <c r="E69" s="376">
        <v>48118.75</v>
      </c>
      <c r="F69" s="358" t="s">
        <v>1039</v>
      </c>
      <c r="H69" s="374" t="s">
        <v>1040</v>
      </c>
      <c r="K69" s="375">
        <v>-18976.740000000002</v>
      </c>
      <c r="L69" s="346" t="s">
        <v>1039</v>
      </c>
    </row>
    <row r="70" spans="1:12" ht="13.5" thickBot="1">
      <c r="B70" s="374" t="s">
        <v>1038</v>
      </c>
      <c r="E70" s="373">
        <v>-46468.75</v>
      </c>
      <c r="F70" s="358"/>
      <c r="K70" s="372">
        <f>SUM(K67:K69)</f>
        <v>466940.02</v>
      </c>
    </row>
    <row r="71" spans="1:12" ht="13.5" thickTop="1">
      <c r="E71" s="358">
        <f>SUM(E58:E70)</f>
        <v>778762.49999999942</v>
      </c>
      <c r="F71" s="358"/>
    </row>
    <row r="72" spans="1:12">
      <c r="E72" s="358"/>
      <c r="F72" s="358"/>
    </row>
    <row r="73" spans="1:12">
      <c r="E73" s="358"/>
      <c r="F73" s="358"/>
    </row>
    <row r="74" spans="1:12">
      <c r="E74" s="358"/>
      <c r="F74" s="358"/>
    </row>
    <row r="75" spans="1:12">
      <c r="E75" s="358"/>
      <c r="F75" s="358"/>
    </row>
    <row r="77" spans="1:12" ht="15.75">
      <c r="A77" s="566" t="s">
        <v>1037</v>
      </c>
      <c r="B77" s="566"/>
      <c r="C77" s="566"/>
      <c r="D77" s="566"/>
      <c r="E77" s="566"/>
      <c r="F77" s="566"/>
      <c r="G77" s="566"/>
      <c r="H77" s="566"/>
      <c r="I77" s="566"/>
      <c r="J77" s="566"/>
      <c r="K77" s="566"/>
    </row>
    <row r="78" spans="1:12">
      <c r="B78" s="361" t="s">
        <v>1036</v>
      </c>
      <c r="D78" s="348"/>
    </row>
    <row r="79" spans="1:12">
      <c r="H79" s="360" t="s">
        <v>1035</v>
      </c>
      <c r="J79" s="362"/>
    </row>
    <row r="80" spans="1:12">
      <c r="B80" s="346" t="s">
        <v>1034</v>
      </c>
      <c r="D80" s="366">
        <f>+E14</f>
        <v>-4326391.6500000004</v>
      </c>
      <c r="E80" s="364"/>
      <c r="J80" s="371"/>
    </row>
    <row r="81" spans="2:11">
      <c r="B81" s="370" t="s">
        <v>1033</v>
      </c>
      <c r="D81" s="366">
        <f>+K15</f>
        <v>-5706669.7199999997</v>
      </c>
      <c r="E81" s="364"/>
      <c r="H81" s="346" t="s">
        <v>1032</v>
      </c>
      <c r="J81" s="366">
        <f>-E37</f>
        <v>0</v>
      </c>
      <c r="K81" s="364"/>
    </row>
    <row r="82" spans="2:11">
      <c r="B82" s="370" t="s">
        <v>1031</v>
      </c>
      <c r="D82" s="366">
        <f>+K16</f>
        <v>-3221001.18</v>
      </c>
      <c r="E82" s="364"/>
      <c r="H82" s="352" t="s">
        <v>1030</v>
      </c>
      <c r="I82" s="362"/>
      <c r="J82" s="373">
        <f>-E38</f>
        <v>7254</v>
      </c>
      <c r="K82" s="364"/>
    </row>
    <row r="83" spans="2:11">
      <c r="B83" s="370" t="s">
        <v>1029</v>
      </c>
      <c r="D83" s="366">
        <f>+K17</f>
        <v>11372.89</v>
      </c>
      <c r="E83" s="364"/>
      <c r="H83" s="352"/>
      <c r="I83" s="362"/>
      <c r="J83" s="369">
        <f>SUM(J81:J82)</f>
        <v>7254</v>
      </c>
      <c r="K83" s="364"/>
    </row>
    <row r="84" spans="2:11">
      <c r="B84" s="370" t="s">
        <v>1028</v>
      </c>
      <c r="D84" s="366">
        <f>+E22</f>
        <v>-355492.14</v>
      </c>
      <c r="E84" s="364"/>
      <c r="J84" s="364"/>
      <c r="K84" s="364"/>
    </row>
    <row r="85" spans="2:11">
      <c r="B85" s="396" t="s">
        <v>1159</v>
      </c>
      <c r="C85" s="397"/>
      <c r="D85" s="383">
        <f>-K54</f>
        <v>-547446.44999999995</v>
      </c>
      <c r="E85" s="364"/>
      <c r="H85" s="360" t="s">
        <v>1026</v>
      </c>
      <c r="J85" s="364"/>
      <c r="K85" s="364"/>
    </row>
    <row r="86" spans="2:11">
      <c r="B86" s="346" t="s">
        <v>1027</v>
      </c>
      <c r="D86" s="366">
        <f>+E11</f>
        <v>180550.92</v>
      </c>
      <c r="E86" s="364"/>
      <c r="J86" s="364"/>
      <c r="K86" s="364"/>
    </row>
    <row r="87" spans="2:11">
      <c r="B87" s="346" t="s">
        <v>1025</v>
      </c>
      <c r="D87" s="376">
        <f>+K10</f>
        <v>4433142.6399999997</v>
      </c>
      <c r="E87" s="364"/>
      <c r="H87" s="346" t="s">
        <v>1023</v>
      </c>
      <c r="J87" s="378">
        <f>+E13</f>
        <v>-10011</v>
      </c>
      <c r="K87" s="364"/>
    </row>
    <row r="88" spans="2:11">
      <c r="B88" s="346" t="s">
        <v>1024</v>
      </c>
      <c r="D88" s="376">
        <f>+K11</f>
        <v>3020296.88</v>
      </c>
      <c r="E88" s="364"/>
      <c r="H88" s="346" t="s">
        <v>1021</v>
      </c>
      <c r="J88" s="378">
        <f>+K14</f>
        <v>-1925364.18</v>
      </c>
      <c r="K88" s="364"/>
    </row>
    <row r="89" spans="2:11">
      <c r="B89" s="346" t="s">
        <v>1022</v>
      </c>
      <c r="D89" s="376">
        <f>+K12</f>
        <v>-11372.89</v>
      </c>
      <c r="E89" s="364"/>
      <c r="H89" s="346" t="s">
        <v>1019</v>
      </c>
      <c r="J89" s="378">
        <f>+E12</f>
        <v>10011</v>
      </c>
      <c r="K89" s="364"/>
    </row>
    <row r="90" spans="2:11">
      <c r="B90" s="370" t="s">
        <v>1020</v>
      </c>
      <c r="D90" s="386">
        <f>+E19</f>
        <v>394934.86</v>
      </c>
      <c r="E90" s="364"/>
      <c r="H90" s="346" t="s">
        <v>1018</v>
      </c>
      <c r="J90" s="375">
        <f>+K13</f>
        <v>1928610.9</v>
      </c>
      <c r="K90" s="364"/>
    </row>
    <row r="91" spans="2:11">
      <c r="B91" s="396" t="s">
        <v>1160</v>
      </c>
      <c r="C91" s="397"/>
      <c r="D91" s="399">
        <f>-K55</f>
        <v>528272.75</v>
      </c>
      <c r="E91" s="364"/>
      <c r="J91" s="368">
        <f>SUM(J87:J90)</f>
        <v>3246.7199999999721</v>
      </c>
      <c r="K91" s="364"/>
    </row>
    <row r="92" spans="2:11">
      <c r="D92" s="369">
        <f>SUM(D80:D91)</f>
        <v>-5599803.0900000008</v>
      </c>
      <c r="E92" s="364"/>
      <c r="J92" s="364"/>
      <c r="K92" s="364"/>
    </row>
    <row r="93" spans="2:11">
      <c r="D93" s="364"/>
      <c r="E93" s="364"/>
      <c r="H93" s="360" t="s">
        <v>1016</v>
      </c>
      <c r="J93" s="364"/>
      <c r="K93" s="364"/>
    </row>
    <row r="94" spans="2:11">
      <c r="B94" s="367" t="s">
        <v>1017</v>
      </c>
      <c r="D94" s="364"/>
      <c r="E94" s="364"/>
      <c r="J94" s="364"/>
      <c r="K94" s="364"/>
    </row>
    <row r="95" spans="2:11">
      <c r="D95" s="364"/>
      <c r="E95" s="364"/>
      <c r="H95" s="352" t="s">
        <v>1013</v>
      </c>
      <c r="J95" s="403">
        <v>-251533.86</v>
      </c>
      <c r="K95" s="404" t="s">
        <v>1158</v>
      </c>
    </row>
    <row r="96" spans="2:11">
      <c r="B96" s="346" t="s">
        <v>1015</v>
      </c>
      <c r="D96" s="366">
        <f>-E32</f>
        <v>-4783178.8499999996</v>
      </c>
      <c r="E96" s="364"/>
      <c r="H96" s="352" t="s">
        <v>1011</v>
      </c>
      <c r="I96" s="362"/>
      <c r="J96" s="401">
        <f>-K38</f>
        <v>1802552.71</v>
      </c>
      <c r="K96" s="364"/>
    </row>
    <row r="97" spans="2:11">
      <c r="B97" s="346" t="s">
        <v>1014</v>
      </c>
      <c r="D97" s="366">
        <f>-E33</f>
        <v>-288.75</v>
      </c>
      <c r="E97" s="364"/>
      <c r="H97" s="352" t="s">
        <v>1009</v>
      </c>
      <c r="I97" s="362"/>
      <c r="J97" s="401">
        <f>-K39</f>
        <v>104951.57</v>
      </c>
      <c r="K97" s="364"/>
    </row>
    <row r="98" spans="2:11">
      <c r="B98" s="346" t="s">
        <v>1012</v>
      </c>
      <c r="D98" s="366">
        <f>-E34</f>
        <v>-27917.75</v>
      </c>
      <c r="E98" s="364"/>
      <c r="H98" s="352" t="s">
        <v>1007</v>
      </c>
      <c r="I98" s="362"/>
      <c r="J98" s="401">
        <f>-K40</f>
        <v>517725</v>
      </c>
      <c r="K98" s="364"/>
    </row>
    <row r="99" spans="2:11">
      <c r="B99" s="346" t="s">
        <v>1010</v>
      </c>
      <c r="D99" s="366">
        <f>-E35</f>
        <v>42.06</v>
      </c>
      <c r="E99" s="365"/>
      <c r="F99" s="365"/>
      <c r="H99" s="352" t="s">
        <v>1005</v>
      </c>
      <c r="I99" s="362"/>
      <c r="J99" s="405">
        <f>-K41</f>
        <v>892806.64</v>
      </c>
      <c r="K99" s="364"/>
    </row>
    <row r="100" spans="2:11">
      <c r="B100" s="346" t="s">
        <v>1008</v>
      </c>
      <c r="D100" s="366">
        <f>-E36</f>
        <v>-177.29</v>
      </c>
      <c r="E100" s="364"/>
      <c r="H100" s="346" t="s">
        <v>1003</v>
      </c>
      <c r="J100" s="400">
        <f>-K26</f>
        <v>0</v>
      </c>
      <c r="K100" s="364"/>
    </row>
    <row r="101" spans="2:11">
      <c r="B101" s="346" t="s">
        <v>1006</v>
      </c>
      <c r="D101" s="366">
        <f>-K58</f>
        <v>-16343.08</v>
      </c>
      <c r="E101" s="364"/>
      <c r="H101" s="346" t="s">
        <v>1001</v>
      </c>
      <c r="J101" s="400">
        <f>-K27</f>
        <v>-3539587.71</v>
      </c>
      <c r="K101" s="364"/>
    </row>
    <row r="102" spans="2:11">
      <c r="B102" s="346" t="s">
        <v>1004</v>
      </c>
      <c r="D102" s="366">
        <f>-K59</f>
        <v>-76026.009999999995</v>
      </c>
      <c r="E102" s="364"/>
      <c r="H102" s="346" t="s">
        <v>999</v>
      </c>
      <c r="J102" s="400">
        <f>-K28</f>
        <v>-85536.57</v>
      </c>
      <c r="K102" s="364"/>
    </row>
    <row r="103" spans="2:11">
      <c r="B103" s="347" t="s">
        <v>1002</v>
      </c>
      <c r="D103" s="400">
        <f>-K56</f>
        <v>-1535733.99</v>
      </c>
      <c r="E103" s="364"/>
      <c r="H103" s="346" t="s">
        <v>997</v>
      </c>
      <c r="J103" s="400">
        <f>-K29</f>
        <v>-436549</v>
      </c>
      <c r="K103" s="364"/>
    </row>
    <row r="104" spans="2:11">
      <c r="B104" s="347" t="s">
        <v>1000</v>
      </c>
      <c r="D104" s="400">
        <f>-K57</f>
        <v>-482005.44</v>
      </c>
      <c r="E104" s="364"/>
      <c r="H104" s="346" t="s">
        <v>995</v>
      </c>
      <c r="J104" s="402">
        <f>-K30</f>
        <v>-652949.78</v>
      </c>
      <c r="K104" s="364"/>
    </row>
    <row r="105" spans="2:11">
      <c r="B105" s="352" t="s">
        <v>998</v>
      </c>
      <c r="C105" s="362"/>
      <c r="D105" s="401">
        <f>-E39</f>
        <v>10931704.939999999</v>
      </c>
      <c r="E105" s="364"/>
      <c r="G105" s="348"/>
      <c r="J105" s="363">
        <f>SUM(J95:J104)</f>
        <v>-1648121</v>
      </c>
      <c r="K105" s="364"/>
    </row>
    <row r="106" spans="2:11">
      <c r="B106" s="352" t="s">
        <v>996</v>
      </c>
      <c r="C106" s="362"/>
      <c r="D106" s="401">
        <f>-E40</f>
        <v>-535.01</v>
      </c>
      <c r="E106" s="364"/>
      <c r="J106" s="364"/>
      <c r="K106" s="364"/>
    </row>
    <row r="107" spans="2:11">
      <c r="B107" s="352" t="s">
        <v>994</v>
      </c>
      <c r="C107" s="362"/>
      <c r="D107" s="401">
        <f>-E41</f>
        <v>27917.75</v>
      </c>
      <c r="E107" s="364"/>
      <c r="G107" s="348"/>
      <c r="H107" s="360" t="s">
        <v>991</v>
      </c>
      <c r="J107" s="364"/>
      <c r="K107" s="364"/>
    </row>
    <row r="108" spans="2:11">
      <c r="B108" s="352" t="s">
        <v>993</v>
      </c>
      <c r="C108" s="362"/>
      <c r="D108" s="401">
        <f>-E42</f>
        <v>-42.06</v>
      </c>
      <c r="E108" s="364"/>
      <c r="G108" s="348"/>
      <c r="J108" s="364"/>
      <c r="K108" s="364"/>
    </row>
    <row r="109" spans="2:11">
      <c r="B109" s="352" t="s">
        <v>992</v>
      </c>
      <c r="C109" s="362"/>
      <c r="D109" s="401">
        <f>-E43</f>
        <v>3744.1</v>
      </c>
      <c r="E109" s="364"/>
      <c r="G109" s="348"/>
      <c r="H109" s="352" t="s">
        <v>988</v>
      </c>
      <c r="I109" s="362"/>
      <c r="J109" s="405">
        <f>-K42</f>
        <v>-2977705.2</v>
      </c>
      <c r="K109" s="366"/>
    </row>
    <row r="110" spans="2:11">
      <c r="B110" s="346" t="s">
        <v>990</v>
      </c>
      <c r="D110" s="400">
        <f>-K60</f>
        <v>17533.939999999999</v>
      </c>
      <c r="E110" s="364"/>
      <c r="F110" s="364"/>
      <c r="H110" s="352" t="s">
        <v>986</v>
      </c>
      <c r="I110" s="362"/>
      <c r="J110" s="405">
        <f>-K43</f>
        <v>-1618.84</v>
      </c>
      <c r="K110" s="366"/>
    </row>
    <row r="111" spans="2:11">
      <c r="B111" s="346" t="s">
        <v>989</v>
      </c>
      <c r="D111" s="400">
        <f>-K61</f>
        <v>5345.08</v>
      </c>
      <c r="E111" s="364"/>
      <c r="H111" s="352" t="s">
        <v>984</v>
      </c>
      <c r="I111" s="362"/>
      <c r="J111" s="405">
        <f>-K44</f>
        <v>-609975.56000000006</v>
      </c>
      <c r="K111" s="364"/>
    </row>
    <row r="112" spans="2:11">
      <c r="B112" s="346" t="s">
        <v>987</v>
      </c>
      <c r="D112" s="400">
        <f>-K62</f>
        <v>2065735.41</v>
      </c>
      <c r="E112" s="364"/>
      <c r="G112" s="352"/>
      <c r="H112" s="352" t="s">
        <v>983</v>
      </c>
      <c r="I112" s="362"/>
      <c r="J112" s="405">
        <f>-K45</f>
        <v>-758752.67</v>
      </c>
      <c r="K112" s="364"/>
    </row>
    <row r="113" spans="2:11">
      <c r="B113" s="346" t="s">
        <v>985</v>
      </c>
      <c r="D113" s="402">
        <f>-K63</f>
        <v>465588.84</v>
      </c>
      <c r="E113" s="364"/>
      <c r="G113" s="352"/>
      <c r="H113" s="346" t="s">
        <v>982</v>
      </c>
      <c r="J113" s="400">
        <f>-K31</f>
        <v>101014.2</v>
      </c>
      <c r="K113" s="364"/>
    </row>
    <row r="114" spans="2:11">
      <c r="D114" s="363">
        <f>SUM(D96:D113)</f>
        <v>6595363.8899999987</v>
      </c>
      <c r="E114" s="364"/>
      <c r="G114" s="352"/>
      <c r="H114" s="346" t="s">
        <v>981</v>
      </c>
      <c r="J114" s="400">
        <f>-K32</f>
        <v>633.84</v>
      </c>
      <c r="K114" s="364"/>
    </row>
    <row r="115" spans="2:11">
      <c r="D115" s="364"/>
      <c r="E115" s="364"/>
      <c r="G115" s="352"/>
      <c r="H115" s="346" t="s">
        <v>980</v>
      </c>
      <c r="J115" s="400">
        <f>-K33</f>
        <v>550199.56000000006</v>
      </c>
      <c r="K115" s="364"/>
    </row>
    <row r="116" spans="2:11">
      <c r="B116" s="360" t="s">
        <v>667</v>
      </c>
      <c r="D116" s="364"/>
      <c r="E116" s="364"/>
      <c r="G116" s="352"/>
      <c r="H116" s="346" t="s">
        <v>978</v>
      </c>
      <c r="J116" s="402">
        <f>-K34</f>
        <v>891536.67</v>
      </c>
      <c r="K116" s="364"/>
    </row>
    <row r="117" spans="2:11">
      <c r="D117" s="364"/>
      <c r="E117" s="364"/>
      <c r="H117" s="352"/>
      <c r="I117" s="362"/>
      <c r="J117" s="406">
        <f>SUM(J109:J116)</f>
        <v>-2804668.0000000005</v>
      </c>
      <c r="K117" s="364"/>
    </row>
    <row r="118" spans="2:11">
      <c r="B118" s="352" t="s">
        <v>979</v>
      </c>
      <c r="C118" s="362"/>
      <c r="D118" s="401">
        <f>-K36</f>
        <v>-11044182.07</v>
      </c>
      <c r="E118" s="364"/>
    </row>
    <row r="119" spans="2:11">
      <c r="B119" s="346" t="s">
        <v>977</v>
      </c>
      <c r="D119" s="402">
        <f>-K25</f>
        <v>12890488.07</v>
      </c>
      <c r="E119" s="364"/>
      <c r="G119" s="352"/>
    </row>
    <row r="120" spans="2:11">
      <c r="D120" s="363">
        <f>SUM(D118:D119)</f>
        <v>1846306</v>
      </c>
      <c r="E120" s="364"/>
      <c r="G120" s="352"/>
    </row>
    <row r="121" spans="2:11">
      <c r="D121" s="364"/>
      <c r="E121" s="364"/>
      <c r="G121" s="352"/>
    </row>
    <row r="122" spans="2:11">
      <c r="B122" s="360" t="s">
        <v>976</v>
      </c>
      <c r="D122" s="364"/>
      <c r="E122" s="364"/>
    </row>
    <row r="123" spans="2:11">
      <c r="D123" s="364"/>
      <c r="E123" s="364"/>
      <c r="J123" s="356" t="s">
        <v>954</v>
      </c>
    </row>
    <row r="124" spans="2:11">
      <c r="B124" s="352" t="s">
        <v>975</v>
      </c>
      <c r="D124" s="400">
        <f>-K50</f>
        <v>-10789234</v>
      </c>
      <c r="E124" s="364"/>
    </row>
    <row r="125" spans="2:11">
      <c r="B125" s="352" t="s">
        <v>974</v>
      </c>
      <c r="D125" s="400"/>
      <c r="E125" s="364"/>
      <c r="H125" s="346" t="s">
        <v>972</v>
      </c>
      <c r="J125" s="348">
        <f>+E15</f>
        <v>2876228.1799999997</v>
      </c>
    </row>
    <row r="126" spans="2:11">
      <c r="B126" s="346" t="s">
        <v>973</v>
      </c>
      <c r="D126" s="402">
        <f>-K47</f>
        <v>12983443</v>
      </c>
      <c r="E126" s="364"/>
      <c r="H126" s="346" t="s">
        <v>971</v>
      </c>
      <c r="J126" s="348">
        <f>+K18</f>
        <v>66399578.339999996</v>
      </c>
    </row>
    <row r="127" spans="2:11">
      <c r="D127" s="363">
        <f>SUM(D124:D126)</f>
        <v>2194209</v>
      </c>
      <c r="E127" s="364"/>
      <c r="H127" s="346" t="s">
        <v>969</v>
      </c>
      <c r="J127" s="348">
        <f>+E23</f>
        <v>8790620.4399999976</v>
      </c>
    </row>
    <row r="128" spans="2:11">
      <c r="D128" s="364"/>
      <c r="E128" s="364"/>
      <c r="H128" s="346" t="s">
        <v>968</v>
      </c>
      <c r="J128" s="348">
        <f>-E44</f>
        <v>-36622197.800000004</v>
      </c>
    </row>
    <row r="129" spans="2:13">
      <c r="B129" s="360" t="s">
        <v>970</v>
      </c>
      <c r="D129" s="364"/>
      <c r="E129" s="364"/>
      <c r="H129" s="346" t="s">
        <v>966</v>
      </c>
      <c r="J129" s="361">
        <f>-K64</f>
        <v>-38900678.350000024</v>
      </c>
    </row>
    <row r="130" spans="2:13">
      <c r="D130" s="364"/>
      <c r="E130" s="364"/>
      <c r="H130" s="346" t="s">
        <v>964</v>
      </c>
      <c r="J130" s="347">
        <f>-E55</f>
        <v>-281092.86</v>
      </c>
    </row>
    <row r="131" spans="2:13">
      <c r="B131" s="346" t="s">
        <v>967</v>
      </c>
      <c r="D131" s="400">
        <f>-K51</f>
        <v>-523544</v>
      </c>
      <c r="E131" s="364"/>
      <c r="H131" s="346" t="s">
        <v>963</v>
      </c>
      <c r="J131" s="347">
        <f>-E71</f>
        <v>-778762.49999999942</v>
      </c>
    </row>
    <row r="132" spans="2:13">
      <c r="B132" s="346" t="s">
        <v>965</v>
      </c>
      <c r="D132" s="402">
        <f>-K48</f>
        <v>1105383</v>
      </c>
      <c r="E132" s="364"/>
      <c r="H132" s="346" t="s">
        <v>962</v>
      </c>
      <c r="J132" s="348">
        <f>+K70</f>
        <v>466940.02</v>
      </c>
    </row>
    <row r="133" spans="2:13">
      <c r="D133" s="369">
        <f>SUM(D131:D132)</f>
        <v>581839</v>
      </c>
      <c r="E133" s="364"/>
    </row>
    <row r="134" spans="2:13">
      <c r="D134" s="364"/>
      <c r="E134" s="364"/>
      <c r="J134" s="359"/>
    </row>
    <row r="135" spans="2:13">
      <c r="D135" s="364"/>
      <c r="E135" s="364"/>
      <c r="H135" s="346" t="s">
        <v>960</v>
      </c>
      <c r="J135" s="348">
        <f>SUM(J125:J134)</f>
        <v>1950635.4699999657</v>
      </c>
    </row>
    <row r="136" spans="2:13">
      <c r="B136" s="360" t="s">
        <v>961</v>
      </c>
      <c r="D136" s="364"/>
      <c r="E136" s="364"/>
    </row>
    <row r="137" spans="2:13">
      <c r="D137" s="364"/>
      <c r="E137" s="364"/>
      <c r="H137" s="346" t="s">
        <v>957</v>
      </c>
      <c r="J137" s="353">
        <f>K149</f>
        <v>18812876.030000005</v>
      </c>
    </row>
    <row r="138" spans="2:13">
      <c r="B138" s="346" t="s">
        <v>959</v>
      </c>
      <c r="D138" s="400">
        <f>-K49</f>
        <v>2216596</v>
      </c>
      <c r="E138" s="369"/>
      <c r="F138" s="358"/>
    </row>
    <row r="139" spans="2:13">
      <c r="B139" s="346" t="s">
        <v>958</v>
      </c>
      <c r="D139" s="402">
        <f>-K52</f>
        <v>-3748235</v>
      </c>
      <c r="E139" s="364"/>
      <c r="H139" s="346" t="s">
        <v>956</v>
      </c>
      <c r="J139" s="348">
        <f>+J137+J135</f>
        <v>20763511.49999997</v>
      </c>
    </row>
    <row r="140" spans="2:13">
      <c r="D140" s="369">
        <f>SUM(D138:D139)</f>
        <v>-1531639</v>
      </c>
      <c r="E140" s="364"/>
      <c r="K140" s="353"/>
    </row>
    <row r="141" spans="2:13">
      <c r="H141" s="346" t="s">
        <v>955</v>
      </c>
      <c r="J141" s="346" t="s">
        <v>954</v>
      </c>
      <c r="K141" s="356" t="s">
        <v>953</v>
      </c>
      <c r="L141" s="357" t="s">
        <v>952</v>
      </c>
      <c r="M141" s="356" t="s">
        <v>951</v>
      </c>
    </row>
    <row r="142" spans="2:13">
      <c r="H142" s="346">
        <v>200</v>
      </c>
      <c r="J142" s="353">
        <v>50500</v>
      </c>
      <c r="K142" s="355">
        <v>50500</v>
      </c>
      <c r="L142" s="353">
        <v>50500</v>
      </c>
      <c r="M142" s="353">
        <v>55500</v>
      </c>
    </row>
    <row r="143" spans="2:13">
      <c r="H143" s="346">
        <v>240</v>
      </c>
      <c r="J143" s="353">
        <v>21817805.539999999</v>
      </c>
      <c r="K143" s="353">
        <v>20839619.010000002</v>
      </c>
      <c r="L143" s="353">
        <v>20005909.699999999</v>
      </c>
      <c r="M143" s="353">
        <v>17671882.510000002</v>
      </c>
    </row>
    <row r="144" spans="2:13">
      <c r="H144" s="346">
        <v>241</v>
      </c>
      <c r="J144" s="353">
        <v>-1640262.09</v>
      </c>
      <c r="K144" s="353">
        <v>-2605674.54</v>
      </c>
      <c r="L144" s="353">
        <v>-2435363.34</v>
      </c>
      <c r="M144" s="353">
        <v>-1336742.56</v>
      </c>
    </row>
    <row r="145" spans="8:13">
      <c r="H145" s="346">
        <v>247</v>
      </c>
      <c r="J145" s="353">
        <v>-1710.16</v>
      </c>
      <c r="K145" s="353">
        <v>-1746.99</v>
      </c>
      <c r="L145" s="353">
        <v>-2441.17</v>
      </c>
      <c r="M145" s="353">
        <v>-3135.62</v>
      </c>
    </row>
    <row r="146" spans="8:13">
      <c r="H146" s="346">
        <v>249</v>
      </c>
      <c r="J146" s="353">
        <v>532794.31000000006</v>
      </c>
      <c r="K146" s="353">
        <v>524837.69999999995</v>
      </c>
      <c r="L146" s="353">
        <v>511053.73</v>
      </c>
      <c r="M146" s="353">
        <v>497276.94</v>
      </c>
    </row>
    <row r="147" spans="8:13">
      <c r="H147" s="346">
        <v>451</v>
      </c>
      <c r="J147" s="353">
        <v>4383.8999999999996</v>
      </c>
      <c r="K147" s="354">
        <v>5340.85</v>
      </c>
      <c r="L147" s="353">
        <v>7442.6</v>
      </c>
      <c r="M147" s="353">
        <v>9343.32</v>
      </c>
    </row>
    <row r="148" spans="8:13">
      <c r="J148" s="353"/>
      <c r="K148" s="351"/>
      <c r="L148" s="352"/>
      <c r="M148" s="351"/>
    </row>
    <row r="149" spans="8:13" ht="13.5" thickBot="1">
      <c r="J149" s="350">
        <f>SUM(J142:J148)</f>
        <v>20763511.499999996</v>
      </c>
      <c r="K149" s="349">
        <f>SUM(K142:K148)</f>
        <v>18812876.030000005</v>
      </c>
      <c r="L149" s="350">
        <f>SUM(L142:L148)</f>
        <v>18137101.52</v>
      </c>
      <c r="M149" s="349">
        <f>SUM(M142:M148)</f>
        <v>16894124.590000004</v>
      </c>
    </row>
    <row r="150" spans="8:13" ht="14.25" thickTop="1" thickBot="1"/>
    <row r="151" spans="8:13" ht="16.5" thickTop="1" thickBot="1">
      <c r="I151" s="524"/>
      <c r="J151" s="525">
        <f>J139-J149</f>
        <v>0</v>
      </c>
      <c r="K151" s="390">
        <f>+J151/2</f>
        <v>0</v>
      </c>
    </row>
    <row r="152" spans="8:13" ht="13.5" thickTop="1">
      <c r="J152" s="347"/>
    </row>
    <row r="153" spans="8:13">
      <c r="I153" s="346" t="s">
        <v>1163</v>
      </c>
      <c r="J153" s="348">
        <v>11807.3</v>
      </c>
    </row>
    <row r="154" spans="8:13">
      <c r="J154" s="390"/>
    </row>
    <row r="155" spans="8:13">
      <c r="J155" s="347"/>
    </row>
    <row r="158" spans="8:13">
      <c r="J158" s="390"/>
      <c r="K158" s="390"/>
    </row>
    <row r="159" spans="8:13">
      <c r="J159" s="390"/>
      <c r="K159" s="390"/>
    </row>
    <row r="164" spans="10:10">
      <c r="J164" s="347"/>
    </row>
    <row r="165" spans="10:10">
      <c r="J165" s="347"/>
    </row>
  </sheetData>
  <mergeCells count="1">
    <mergeCell ref="A77:K77"/>
  </mergeCells>
  <pageMargins left="0.7" right="0.7" top="0.75" bottom="0.75" header="0.3" footer="0.3"/>
  <pageSetup scale="90" orientation="portrait" horizontalDpi="300" verticalDpi="300" r:id="rId1"/>
  <rowBreaks count="1" manualBreakCount="1">
    <brk id="119" max="16383" man="1"/>
  </rowBreaks>
  <colBreaks count="1" manualBreakCount="1">
    <brk id="6" max="14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S63"/>
  <sheetViews>
    <sheetView topLeftCell="A10" workbookViewId="0">
      <selection activeCell="A62" sqref="A62:XFD63"/>
    </sheetView>
  </sheetViews>
  <sheetFormatPr defaultColWidth="9.140625" defaultRowHeight="12.75"/>
  <cols>
    <col min="1" max="1" width="47" style="155" bestFit="1" customWidth="1"/>
    <col min="2" max="3" width="18.7109375" style="155" customWidth="1"/>
    <col min="4" max="4" width="17.85546875" style="155" customWidth="1"/>
    <col min="5" max="5" width="24.28515625" style="155" bestFit="1" customWidth="1"/>
    <col min="6" max="6" width="9.140625" style="155"/>
    <col min="7" max="7" width="38.7109375" customWidth="1"/>
    <col min="8" max="8" width="15.5703125" bestFit="1" customWidth="1"/>
    <col min="9" max="9" width="12.5703125" bestFit="1" customWidth="1"/>
    <col min="10" max="11" width="14.140625" bestFit="1" customWidth="1"/>
    <col min="19" max="16384" width="9.140625" style="155"/>
  </cols>
  <sheetData>
    <row r="1" spans="1:6">
      <c r="A1" s="567" t="str">
        <f>'NET POSITION'!A1:G1</f>
        <v>Educational Service District #121</v>
      </c>
      <c r="B1" s="567"/>
      <c r="C1" s="567"/>
      <c r="D1" s="567"/>
      <c r="E1" s="567"/>
    </row>
    <row r="2" spans="1:6">
      <c r="A2" s="567" t="s">
        <v>551</v>
      </c>
      <c r="B2" s="567"/>
      <c r="C2" s="567"/>
      <c r="D2" s="567"/>
      <c r="E2" s="567"/>
    </row>
    <row r="3" spans="1:6">
      <c r="A3" s="567" t="s">
        <v>552</v>
      </c>
      <c r="B3" s="567"/>
      <c r="C3" s="567"/>
      <c r="D3" s="567"/>
      <c r="E3" s="567"/>
    </row>
    <row r="4" spans="1:6">
      <c r="A4" s="567" t="s">
        <v>925</v>
      </c>
      <c r="B4" s="567"/>
      <c r="C4" s="567"/>
      <c r="D4" s="567"/>
      <c r="E4" s="567"/>
    </row>
    <row r="5" spans="1:6">
      <c r="A5" s="173"/>
      <c r="B5" s="173"/>
      <c r="C5" s="173"/>
      <c r="D5" s="173"/>
      <c r="E5" s="173"/>
    </row>
    <row r="6" spans="1:6">
      <c r="B6" s="568" t="s">
        <v>553</v>
      </c>
      <c r="C6" s="568"/>
    </row>
    <row r="7" spans="1:6" ht="25.5">
      <c r="B7" s="174" t="s">
        <v>554</v>
      </c>
      <c r="C7" s="174" t="s">
        <v>555</v>
      </c>
      <c r="D7" s="157" t="s">
        <v>556</v>
      </c>
      <c r="E7" s="157" t="s">
        <v>557</v>
      </c>
    </row>
    <row r="8" spans="1:6">
      <c r="A8" s="158" t="s">
        <v>1</v>
      </c>
      <c r="B8" s="172"/>
      <c r="C8" s="172"/>
      <c r="D8" s="172"/>
      <c r="E8" s="172"/>
    </row>
    <row r="9" spans="1:6">
      <c r="A9" s="160" t="s">
        <v>243</v>
      </c>
      <c r="B9" s="441">
        <f>2250293-B40</f>
        <v>2100293</v>
      </c>
      <c r="C9" s="441">
        <f>2336543-C40</f>
        <v>2186543</v>
      </c>
      <c r="D9" s="441">
        <f>REVENUE!F19-REVENUE!E11-D43</f>
        <v>2474445.7399999998</v>
      </c>
      <c r="E9" s="441">
        <f>+D9-C9</f>
        <v>287902.73999999976</v>
      </c>
    </row>
    <row r="10" spans="1:6">
      <c r="A10" s="160" t="s">
        <v>282</v>
      </c>
      <c r="B10" s="488">
        <f>36882293-B11</f>
        <v>35970550</v>
      </c>
      <c r="C10" s="488">
        <f>37776468-C11</f>
        <v>36864725</v>
      </c>
      <c r="D10" s="488">
        <f>REVENUE!F35-REVENUE!E22</f>
        <v>38137483.469999991</v>
      </c>
      <c r="E10" s="488">
        <f t="shared" ref="E10:E18" si="0">+D10-C10</f>
        <v>1272758.4699999914</v>
      </c>
    </row>
    <row r="11" spans="1:6">
      <c r="A11" s="163" t="s">
        <v>283</v>
      </c>
      <c r="B11" s="488">
        <v>911743</v>
      </c>
      <c r="C11" s="488">
        <v>911743</v>
      </c>
      <c r="D11" s="488">
        <f>REVENUE!E22</f>
        <v>911743.13</v>
      </c>
      <c r="E11" s="488">
        <f t="shared" si="0"/>
        <v>0.13000000000465661</v>
      </c>
    </row>
    <row r="12" spans="1:6">
      <c r="A12" s="160" t="s">
        <v>284</v>
      </c>
      <c r="B12" s="488">
        <v>38103876</v>
      </c>
      <c r="C12" s="488">
        <v>36838616</v>
      </c>
      <c r="D12" s="488">
        <f>REVENUE!F49</f>
        <v>28821336.399999999</v>
      </c>
      <c r="E12" s="488">
        <f t="shared" si="0"/>
        <v>-8017279.6000000015</v>
      </c>
    </row>
    <row r="13" spans="1:6">
      <c r="A13" s="160" t="s">
        <v>285</v>
      </c>
      <c r="B13" s="488">
        <v>12554580</v>
      </c>
      <c r="C13" s="488">
        <v>12554580</v>
      </c>
      <c r="D13" s="488">
        <f>REVENUE!F55</f>
        <v>8751177.7199999988</v>
      </c>
      <c r="E13" s="488">
        <f t="shared" si="0"/>
        <v>-3803402.2800000012</v>
      </c>
    </row>
    <row r="14" spans="1:6">
      <c r="A14" s="160" t="s">
        <v>286</v>
      </c>
      <c r="B14" s="488">
        <v>3781816</v>
      </c>
      <c r="C14" s="488">
        <v>4066651</v>
      </c>
      <c r="D14" s="488">
        <f>REVENUE!F61</f>
        <v>4547623.17</v>
      </c>
      <c r="E14" s="488">
        <f t="shared" si="0"/>
        <v>480972.16999999993</v>
      </c>
    </row>
    <row r="15" spans="1:6" hidden="1">
      <c r="A15" s="160" t="s">
        <v>259</v>
      </c>
      <c r="B15" s="488"/>
      <c r="C15" s="488"/>
      <c r="D15" s="488"/>
      <c r="E15" s="488">
        <f t="shared" si="0"/>
        <v>0</v>
      </c>
    </row>
    <row r="16" spans="1:6" hidden="1">
      <c r="A16" s="160" t="s">
        <v>65</v>
      </c>
      <c r="B16" s="488"/>
      <c r="C16" s="488"/>
      <c r="D16" s="488"/>
      <c r="E16" s="488">
        <f t="shared" si="0"/>
        <v>0</v>
      </c>
    </row>
    <row r="17" spans="1:5" hidden="1">
      <c r="A17" s="160" t="s">
        <v>66</v>
      </c>
      <c r="B17" s="488"/>
      <c r="C17" s="488"/>
      <c r="D17" s="488"/>
      <c r="E17" s="488">
        <f t="shared" si="0"/>
        <v>0</v>
      </c>
    </row>
    <row r="18" spans="1:5">
      <c r="A18" s="164" t="s">
        <v>287</v>
      </c>
      <c r="B18" s="508">
        <f>SUM(B9:B17)</f>
        <v>93422858</v>
      </c>
      <c r="C18" s="508">
        <f>SUM(C9:C17)</f>
        <v>93422858</v>
      </c>
      <c r="D18" s="508">
        <f>SUM(D9:D17)</f>
        <v>83643809.629999995</v>
      </c>
      <c r="E18" s="508">
        <f t="shared" si="0"/>
        <v>-9779048.3700000048</v>
      </c>
    </row>
    <row r="19" spans="1:5">
      <c r="A19" s="164"/>
      <c r="B19" s="480"/>
      <c r="C19" s="480"/>
      <c r="D19" s="480"/>
      <c r="E19" s="480"/>
    </row>
    <row r="20" spans="1:5">
      <c r="A20" s="168" t="s">
        <v>2</v>
      </c>
      <c r="B20" s="509"/>
      <c r="C20" s="509"/>
      <c r="D20" s="509"/>
      <c r="E20" s="509"/>
    </row>
    <row r="21" spans="1:5">
      <c r="A21" s="160" t="s">
        <v>297</v>
      </c>
      <c r="B21" s="488">
        <v>8809270</v>
      </c>
      <c r="C21" s="488">
        <v>8809270</v>
      </c>
      <c r="D21" s="488">
        <f>'Expenditure Matrix'!E10-'Expenditure Matrix'!L32-'Expenditure Matrix'!L34</f>
        <v>6963007.0899999999</v>
      </c>
      <c r="E21" s="488">
        <f>+C21-D21</f>
        <v>1846262.9100000001</v>
      </c>
    </row>
    <row r="22" spans="1:5">
      <c r="A22" s="160" t="s">
        <v>543</v>
      </c>
      <c r="B22" s="488">
        <f>77069011+5</f>
        <v>77069016</v>
      </c>
      <c r="C22" s="488">
        <v>76829944</v>
      </c>
      <c r="D22" s="488">
        <f>'Expenditure Matrix'!E43</f>
        <v>66293345.79999999</v>
      </c>
      <c r="E22" s="488">
        <f t="shared" ref="E22:E36" si="1">+C22-D22</f>
        <v>10536598.20000001</v>
      </c>
    </row>
    <row r="23" spans="1:5">
      <c r="A23" s="160" t="s">
        <v>288</v>
      </c>
      <c r="B23" s="488">
        <v>11570077</v>
      </c>
      <c r="C23" s="488">
        <v>11809149</v>
      </c>
      <c r="D23" s="488">
        <f>'Expenditure Matrix'!E60</f>
        <v>7487893.4500000002</v>
      </c>
      <c r="E23" s="488">
        <f t="shared" si="1"/>
        <v>4321255.55</v>
      </c>
    </row>
    <row r="24" spans="1:5" hidden="1">
      <c r="A24" s="160" t="s">
        <v>291</v>
      </c>
      <c r="B24" s="488"/>
      <c r="C24" s="488"/>
      <c r="D24" s="488"/>
      <c r="E24" s="488">
        <f t="shared" si="1"/>
        <v>0</v>
      </c>
    </row>
    <row r="25" spans="1:5" hidden="1">
      <c r="A25" s="163" t="s">
        <v>292</v>
      </c>
      <c r="B25" s="488"/>
      <c r="C25" s="488"/>
      <c r="D25" s="488"/>
      <c r="E25" s="488">
        <f t="shared" si="1"/>
        <v>0</v>
      </c>
    </row>
    <row r="26" spans="1:5" hidden="1">
      <c r="A26" s="163" t="s">
        <v>293</v>
      </c>
      <c r="B26" s="488"/>
      <c r="C26" s="488"/>
      <c r="D26" s="488"/>
      <c r="E26" s="488">
        <f t="shared" si="1"/>
        <v>0</v>
      </c>
    </row>
    <row r="27" spans="1:5" hidden="1">
      <c r="A27" s="160" t="s">
        <v>278</v>
      </c>
      <c r="B27" s="488"/>
      <c r="C27" s="488"/>
      <c r="D27" s="488"/>
      <c r="E27" s="488">
        <f t="shared" si="1"/>
        <v>0</v>
      </c>
    </row>
    <row r="28" spans="1:5" hidden="1">
      <c r="A28" s="163" t="s">
        <v>294</v>
      </c>
      <c r="B28" s="488"/>
      <c r="C28" s="488"/>
      <c r="D28" s="488"/>
      <c r="E28" s="488">
        <f t="shared" si="1"/>
        <v>0</v>
      </c>
    </row>
    <row r="29" spans="1:5" hidden="1">
      <c r="A29" s="163" t="s">
        <v>295</v>
      </c>
      <c r="B29" s="488"/>
      <c r="C29" s="488"/>
      <c r="D29" s="488"/>
      <c r="E29" s="488">
        <f t="shared" si="1"/>
        <v>0</v>
      </c>
    </row>
    <row r="30" spans="1:5" hidden="1">
      <c r="A30" s="160" t="s">
        <v>296</v>
      </c>
      <c r="B30" s="488"/>
      <c r="C30" s="488"/>
      <c r="D30" s="488"/>
      <c r="E30" s="488">
        <f t="shared" si="1"/>
        <v>0</v>
      </c>
    </row>
    <row r="31" spans="1:5" hidden="1">
      <c r="A31" s="160" t="s">
        <v>67</v>
      </c>
      <c r="B31" s="488"/>
      <c r="C31" s="488"/>
      <c r="D31" s="488"/>
      <c r="E31" s="488">
        <f t="shared" si="1"/>
        <v>0</v>
      </c>
    </row>
    <row r="32" spans="1:5" hidden="1">
      <c r="A32" s="160" t="s">
        <v>298</v>
      </c>
      <c r="B32" s="488"/>
      <c r="C32" s="488"/>
      <c r="D32" s="488"/>
      <c r="E32" s="488">
        <f t="shared" si="1"/>
        <v>0</v>
      </c>
    </row>
    <row r="33" spans="1:19">
      <c r="A33" s="160" t="s">
        <v>289</v>
      </c>
      <c r="B33" s="488"/>
      <c r="C33" s="488"/>
      <c r="D33" s="488">
        <f>'Expenditure Matrix'!L34</f>
        <v>1461474.01</v>
      </c>
      <c r="E33" s="488">
        <f t="shared" si="1"/>
        <v>-1461474.01</v>
      </c>
      <c r="S33"/>
    </row>
    <row r="34" spans="1:19" ht="0.75" customHeight="1">
      <c r="A34" s="160" t="s">
        <v>290</v>
      </c>
      <c r="B34" s="488">
        <v>0</v>
      </c>
      <c r="C34" s="488">
        <v>0</v>
      </c>
      <c r="D34" s="488">
        <v>0</v>
      </c>
      <c r="E34" s="488">
        <f t="shared" si="1"/>
        <v>0</v>
      </c>
      <c r="S34"/>
    </row>
    <row r="35" spans="1:19" ht="12.75" customHeight="1">
      <c r="A35" s="164" t="s">
        <v>13</v>
      </c>
      <c r="B35" s="508">
        <f>SUM(B21:B34)</f>
        <v>97448363</v>
      </c>
      <c r="C35" s="508">
        <f>SUM(C21:C34)</f>
        <v>97448363</v>
      </c>
      <c r="D35" s="508">
        <f>SUM(D21:D34)</f>
        <v>82205720.349999994</v>
      </c>
      <c r="E35" s="508">
        <f t="shared" si="1"/>
        <v>15242642.650000006</v>
      </c>
      <c r="G35" s="65">
        <f>B35-C35</f>
        <v>0</v>
      </c>
      <c r="S35" s="261"/>
    </row>
    <row r="36" spans="1:19" ht="19.5" customHeight="1">
      <c r="A36" s="163"/>
      <c r="B36" s="488"/>
      <c r="C36" s="488"/>
      <c r="D36" s="488"/>
      <c r="E36" s="488">
        <f t="shared" si="1"/>
        <v>0</v>
      </c>
      <c r="S36" s="261"/>
    </row>
    <row r="37" spans="1:19" ht="12.75" customHeight="1">
      <c r="A37" s="164" t="s">
        <v>11</v>
      </c>
      <c r="B37" s="510">
        <f>+B18-B35</f>
        <v>-4025505</v>
      </c>
      <c r="C37" s="510">
        <f>+C18-C35</f>
        <v>-4025505</v>
      </c>
      <c r="D37" s="510">
        <f>+D18-D35</f>
        <v>1438089.2800000012</v>
      </c>
      <c r="E37" s="510">
        <f>+D37-C37</f>
        <v>5463594.2800000012</v>
      </c>
    </row>
    <row r="38" spans="1:19">
      <c r="A38" s="164"/>
      <c r="B38" s="488"/>
      <c r="C38" s="488"/>
      <c r="D38" s="488"/>
      <c r="E38" s="488"/>
    </row>
    <row r="39" spans="1:19" ht="16.5" customHeight="1">
      <c r="A39" s="168" t="s">
        <v>299</v>
      </c>
      <c r="B39" s="509"/>
      <c r="C39" s="509"/>
      <c r="D39" s="509"/>
      <c r="E39" s="509"/>
    </row>
    <row r="40" spans="1:19">
      <c r="A40" s="160" t="s">
        <v>300</v>
      </c>
      <c r="B40" s="488">
        <v>150000</v>
      </c>
      <c r="C40" s="488">
        <v>150000</v>
      </c>
      <c r="D40" s="488">
        <f>REVENUE!E11</f>
        <v>445992.3</v>
      </c>
      <c r="E40" s="495">
        <f>+D40-C40</f>
        <v>295992.3</v>
      </c>
    </row>
    <row r="41" spans="1:19">
      <c r="A41" s="160" t="s">
        <v>301</v>
      </c>
      <c r="B41" s="488">
        <v>0</v>
      </c>
      <c r="C41" s="488">
        <v>0</v>
      </c>
      <c r="D41" s="488">
        <f>-'Expenditure Matrix'!L32</f>
        <v>-296254.84999999998</v>
      </c>
      <c r="E41" s="495">
        <f t="shared" ref="E41:E47" si="2">+D41-C41</f>
        <v>-296254.84999999998</v>
      </c>
    </row>
    <row r="42" spans="1:19" ht="12.75" hidden="1" customHeight="1">
      <c r="A42" s="160" t="s">
        <v>302</v>
      </c>
      <c r="B42" s="488">
        <v>0</v>
      </c>
      <c r="C42" s="488">
        <v>0</v>
      </c>
      <c r="D42" s="488">
        <v>0</v>
      </c>
      <c r="E42" s="495">
        <f t="shared" si="2"/>
        <v>0</v>
      </c>
    </row>
    <row r="43" spans="1:19">
      <c r="A43" s="160" t="s">
        <v>303</v>
      </c>
      <c r="B43" s="488">
        <v>0</v>
      </c>
      <c r="C43" s="488">
        <v>0</v>
      </c>
      <c r="D43" s="488">
        <v>-11807.3</v>
      </c>
      <c r="E43" s="495">
        <f t="shared" si="2"/>
        <v>-11807.3</v>
      </c>
    </row>
    <row r="44" spans="1:19" ht="12.75" customHeight="1">
      <c r="A44" s="160" t="s">
        <v>348</v>
      </c>
      <c r="B44" s="488">
        <v>0</v>
      </c>
      <c r="C44" s="488">
        <v>0</v>
      </c>
      <c r="D44" s="488">
        <f>REVENUE!E68</f>
        <v>61291.519999999997</v>
      </c>
      <c r="E44" s="495">
        <f t="shared" si="2"/>
        <v>61291.519999999997</v>
      </c>
    </row>
    <row r="45" spans="1:19" ht="12.75" hidden="1" customHeight="1">
      <c r="A45" s="162" t="s">
        <v>579</v>
      </c>
      <c r="B45" s="488">
        <v>0</v>
      </c>
      <c r="C45" s="488">
        <v>0</v>
      </c>
      <c r="D45" s="488">
        <v>0</v>
      </c>
      <c r="E45" s="495">
        <f t="shared" si="2"/>
        <v>0</v>
      </c>
    </row>
    <row r="46" spans="1:19" ht="12.75" hidden="1" customHeight="1">
      <c r="A46" s="160" t="s">
        <v>304</v>
      </c>
      <c r="B46" s="488">
        <v>0</v>
      </c>
      <c r="C46" s="488">
        <v>0</v>
      </c>
      <c r="D46" s="488">
        <v>0</v>
      </c>
      <c r="E46" s="495">
        <f t="shared" si="2"/>
        <v>0</v>
      </c>
    </row>
    <row r="47" spans="1:19" hidden="1">
      <c r="A47" s="160" t="s">
        <v>305</v>
      </c>
      <c r="B47" s="488">
        <v>0</v>
      </c>
      <c r="C47" s="488">
        <v>0</v>
      </c>
      <c r="D47" s="488">
        <v>0</v>
      </c>
      <c r="E47" s="495">
        <f t="shared" si="2"/>
        <v>0</v>
      </c>
    </row>
    <row r="48" spans="1:19">
      <c r="A48" s="164" t="s">
        <v>306</v>
      </c>
      <c r="B48" s="511">
        <f>SUM(B40:B47)</f>
        <v>150000</v>
      </c>
      <c r="C48" s="511">
        <f t="shared" ref="C48:E48" si="3">SUM(C40:C47)</f>
        <v>150000</v>
      </c>
      <c r="D48" s="511">
        <f t="shared" si="3"/>
        <v>199221.67</v>
      </c>
      <c r="E48" s="511">
        <f t="shared" si="3"/>
        <v>49221.670000000013</v>
      </c>
    </row>
    <row r="49" spans="1:5" ht="12.75" customHeight="1">
      <c r="A49" s="164"/>
      <c r="B49" s="481"/>
      <c r="C49" s="481"/>
      <c r="D49" s="481"/>
      <c r="E49" s="481"/>
    </row>
    <row r="50" spans="1:5" hidden="1">
      <c r="A50" s="164" t="s">
        <v>307</v>
      </c>
      <c r="B50" s="512">
        <f>+B37+B48</f>
        <v>-3875505</v>
      </c>
      <c r="C50" s="512">
        <f>+C37+C48</f>
        <v>-3875505</v>
      </c>
      <c r="D50" s="512">
        <f>+D37+D48</f>
        <v>1637310.9500000011</v>
      </c>
      <c r="E50" s="512">
        <f>+D50-C50</f>
        <v>5512815.9500000011</v>
      </c>
    </row>
    <row r="51" spans="1:5" ht="12.75" hidden="1" customHeight="1">
      <c r="A51" s="164"/>
      <c r="B51" s="488"/>
      <c r="C51" s="488"/>
      <c r="D51" s="488"/>
      <c r="E51" s="488"/>
    </row>
    <row r="52" spans="1:5" hidden="1">
      <c r="A52" s="160" t="s">
        <v>308</v>
      </c>
      <c r="B52" s="488"/>
      <c r="C52" s="488"/>
      <c r="D52" s="488"/>
      <c r="E52" s="488"/>
    </row>
    <row r="53" spans="1:5" hidden="1">
      <c r="A53" s="160" t="s">
        <v>309</v>
      </c>
      <c r="B53" s="488"/>
      <c r="C53" s="488"/>
      <c r="D53" s="488"/>
      <c r="E53" s="488"/>
    </row>
    <row r="54" spans="1:5">
      <c r="A54" s="164" t="s">
        <v>372</v>
      </c>
      <c r="B54" s="512">
        <f>SUM(B50:B53)</f>
        <v>-3875505</v>
      </c>
      <c r="C54" s="512">
        <f>SUM(C50:C53)</f>
        <v>-3875505</v>
      </c>
      <c r="D54" s="512">
        <f>SUM(D50:D53)</f>
        <v>1637310.9500000011</v>
      </c>
      <c r="E54" s="512">
        <f>+D54-C54</f>
        <v>5512815.9500000011</v>
      </c>
    </row>
    <row r="55" spans="1:5">
      <c r="A55" s="164"/>
      <c r="B55" s="481"/>
      <c r="C55" s="481"/>
      <c r="D55" s="481"/>
      <c r="E55" s="481"/>
    </row>
    <row r="56" spans="1:5" ht="19.5" customHeight="1">
      <c r="A56" s="164" t="s">
        <v>370</v>
      </c>
      <c r="B56" s="481">
        <v>12589500</v>
      </c>
      <c r="C56" s="481">
        <v>12589500</v>
      </c>
      <c r="D56" s="502">
        <f>14442379.15-251533.86</f>
        <v>14190845.290000001</v>
      </c>
      <c r="E56" s="481">
        <f>+D56-C56</f>
        <v>1601345.290000001</v>
      </c>
    </row>
    <row r="57" spans="1:5" ht="19.5" hidden="1" customHeight="1">
      <c r="A57" s="217" t="s">
        <v>661</v>
      </c>
      <c r="B57" s="513"/>
      <c r="C57" s="513"/>
      <c r="D57" s="514">
        <v>0</v>
      </c>
      <c r="E57" s="515"/>
    </row>
    <row r="58" spans="1:5" hidden="1">
      <c r="A58" s="166" t="s">
        <v>581</v>
      </c>
      <c r="B58" s="490" t="s">
        <v>639</v>
      </c>
      <c r="C58" s="490" t="s">
        <v>639</v>
      </c>
      <c r="D58" s="481">
        <f>'REVENUE EXPENSES'!B58</f>
        <v>0</v>
      </c>
      <c r="E58" s="481"/>
    </row>
    <row r="59" spans="1:5">
      <c r="B59" s="513"/>
      <c r="C59" s="513"/>
      <c r="D59" s="513"/>
      <c r="E59" s="513"/>
    </row>
    <row r="60" spans="1:5" ht="21" customHeight="1" thickBot="1">
      <c r="A60" s="164" t="s">
        <v>371</v>
      </c>
      <c r="B60" s="442">
        <f>B54+B56</f>
        <v>8713995</v>
      </c>
      <c r="C60" s="442">
        <f>C54+C56</f>
        <v>8713995</v>
      </c>
      <c r="D60" s="442">
        <f>D54+D56+D58+D57</f>
        <v>15828156.240000002</v>
      </c>
      <c r="E60" s="442">
        <f>+D60-C60</f>
        <v>7114161.2400000021</v>
      </c>
    </row>
    <row r="61" spans="1:5" ht="13.5" thickTop="1">
      <c r="A61" s="164"/>
      <c r="B61" s="159"/>
      <c r="C61" s="159"/>
      <c r="D61" s="159"/>
      <c r="E61" s="159"/>
    </row>
    <row r="62" spans="1:5" ht="16.5" hidden="1" thickTop="1" thickBot="1">
      <c r="A62" s="342" t="s">
        <v>374</v>
      </c>
      <c r="B62" s="343">
        <f>'NET POSITION'!B101-D60</f>
        <v>0</v>
      </c>
      <c r="C62" s="159"/>
      <c r="D62" s="159"/>
      <c r="E62" s="159"/>
    </row>
    <row r="63" spans="1:5" ht="13.5" hidden="1" thickTop="1"/>
  </sheetData>
  <mergeCells count="5">
    <mergeCell ref="A1:E1"/>
    <mergeCell ref="A2:E2"/>
    <mergeCell ref="A3:E3"/>
    <mergeCell ref="A4:E4"/>
    <mergeCell ref="B6:C6"/>
  </mergeCells>
  <pageMargins left="0.7" right="0.7" top="0.75" bottom="0.75" header="0.3" footer="0.3"/>
  <pageSetup scale="7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sheetPr>
  <dimension ref="A1:K24"/>
  <sheetViews>
    <sheetView zoomScaleNormal="100" zoomScaleSheetLayoutView="100" workbookViewId="0">
      <selection activeCell="G23" sqref="G23"/>
    </sheetView>
  </sheetViews>
  <sheetFormatPr defaultColWidth="8.85546875" defaultRowHeight="12.75"/>
  <cols>
    <col min="1" max="1" width="52.28515625" style="155" customWidth="1"/>
    <col min="2" max="2" width="4.85546875" style="155" customWidth="1"/>
    <col min="3" max="3" width="18.7109375" style="155" customWidth="1"/>
    <col min="4" max="4" width="8.85546875" style="155"/>
    <col min="5" max="5" width="16.140625" style="155" customWidth="1"/>
    <col min="6" max="10" width="9" bestFit="1" customWidth="1"/>
    <col min="11" max="11" width="11.85546875" bestFit="1" customWidth="1"/>
    <col min="12" max="16384" width="8.85546875" style="155"/>
  </cols>
  <sheetData>
    <row r="1" spans="1:3">
      <c r="A1" s="569" t="str">
        <f>+'NET POSITION'!A1:G1</f>
        <v>Educational Service District #121</v>
      </c>
      <c r="B1" s="569"/>
      <c r="C1" s="569"/>
    </row>
    <row r="2" spans="1:3">
      <c r="A2" s="570" t="s">
        <v>659</v>
      </c>
      <c r="B2" s="570"/>
      <c r="C2" s="570"/>
    </row>
    <row r="3" spans="1:3">
      <c r="A3" s="571">
        <v>44074</v>
      </c>
      <c r="B3" s="570"/>
      <c r="C3" s="570"/>
    </row>
    <row r="4" spans="1:3">
      <c r="A4" s="156"/>
      <c r="B4"/>
      <c r="C4" s="301" t="s">
        <v>793</v>
      </c>
    </row>
    <row r="5" spans="1:3" ht="38.25">
      <c r="A5" s="156"/>
      <c r="B5"/>
      <c r="C5" s="206" t="s">
        <v>790</v>
      </c>
    </row>
    <row r="6" spans="1:3">
      <c r="A6" s="158" t="s">
        <v>10</v>
      </c>
      <c r="B6" s="170"/>
      <c r="C6" s="170"/>
    </row>
    <row r="7" spans="1:3">
      <c r="A7" s="160" t="s">
        <v>197</v>
      </c>
      <c r="B7"/>
      <c r="C7" s="161"/>
    </row>
    <row r="8" spans="1:3">
      <c r="A8" s="160" t="s">
        <v>199</v>
      </c>
      <c r="B8"/>
      <c r="C8" s="161"/>
    </row>
    <row r="9" spans="1:3">
      <c r="A9" s="160" t="s">
        <v>201</v>
      </c>
      <c r="B9"/>
      <c r="C9" s="161"/>
    </row>
    <row r="10" spans="1:3">
      <c r="A10" s="160" t="s">
        <v>345</v>
      </c>
      <c r="B10"/>
      <c r="C10" s="161"/>
    </row>
    <row r="11" spans="1:3" ht="13.5" thickBot="1">
      <c r="A11" s="164" t="s">
        <v>344</v>
      </c>
      <c r="B11"/>
      <c r="C11" s="165">
        <f>SUM(C7:C10)</f>
        <v>0</v>
      </c>
    </row>
    <row r="12" spans="1:3" ht="13.5" thickTop="1">
      <c r="A12" s="164"/>
      <c r="B12"/>
      <c r="C12" s="166"/>
    </row>
    <row r="13" spans="1:3">
      <c r="A13" s="168" t="s">
        <v>4</v>
      </c>
      <c r="B13" s="170"/>
      <c r="C13" s="169"/>
    </row>
    <row r="14" spans="1:3">
      <c r="A14" s="162" t="s">
        <v>794</v>
      </c>
      <c r="B14"/>
      <c r="C14" s="161"/>
    </row>
    <row r="15" spans="1:3">
      <c r="A15" s="162" t="s">
        <v>349</v>
      </c>
      <c r="B15"/>
      <c r="C15" s="161"/>
    </row>
    <row r="16" spans="1:3">
      <c r="A16" s="162" t="s">
        <v>795</v>
      </c>
      <c r="B16"/>
      <c r="C16" s="161"/>
    </row>
    <row r="17" spans="1:3">
      <c r="A17"/>
      <c r="B17"/>
      <c r="C17" s="161"/>
    </row>
    <row r="18" spans="1:3" ht="13.5" thickBot="1">
      <c r="A18" s="164" t="s">
        <v>233</v>
      </c>
      <c r="B18"/>
      <c r="C18" s="165">
        <f>SUM(C14:C17)</f>
        <v>0</v>
      </c>
    </row>
    <row r="19" spans="1:3" ht="13.5" thickTop="1">
      <c r="A19" s="164"/>
      <c r="B19"/>
      <c r="C19" s="167"/>
    </row>
    <row r="20" spans="1:3">
      <c r="A20" s="168" t="s">
        <v>365</v>
      </c>
      <c r="B20" s="170"/>
      <c r="C20" s="169"/>
    </row>
    <row r="21" spans="1:3">
      <c r="A21" s="166" t="s">
        <v>791</v>
      </c>
      <c r="B21" s="170"/>
      <c r="C21" s="169"/>
    </row>
    <row r="22" spans="1:3">
      <c r="A22" s="327" t="s">
        <v>792</v>
      </c>
      <c r="B22"/>
      <c r="C22" s="161">
        <f>C11-C18</f>
        <v>0</v>
      </c>
    </row>
    <row r="23" spans="1:3" ht="13.5" thickBot="1">
      <c r="A23" s="164" t="s">
        <v>368</v>
      </c>
      <c r="B23"/>
      <c r="C23" s="171">
        <f>C22</f>
        <v>0</v>
      </c>
    </row>
    <row r="24" spans="1:3">
      <c r="A24" s="164"/>
      <c r="B24"/>
    </row>
  </sheetData>
  <mergeCells count="3">
    <mergeCell ref="A1:C1"/>
    <mergeCell ref="A2:C2"/>
    <mergeCell ref="A3:C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6" type="noConversion"/>
  <pageMargins left="0.4" right="0.31" top="0.56999999999999995" bottom="0.64" header="0.5" footer="0.5"/>
  <pageSetup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6" type="noConversion"/>
  <pageMargins left="0.75" right="0.75" top="1" bottom="1" header="0.5" footer="0.5"/>
  <pageSetup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FF33"/>
  </sheetPr>
  <dimension ref="A1:H34"/>
  <sheetViews>
    <sheetView zoomScaleNormal="100" zoomScaleSheetLayoutView="100" workbookViewId="0">
      <selection activeCell="A4" sqref="A4"/>
    </sheetView>
  </sheetViews>
  <sheetFormatPr defaultColWidth="8.85546875" defaultRowHeight="12.75"/>
  <cols>
    <col min="1" max="1" width="61.28515625" style="146" customWidth="1"/>
    <col min="2" max="2" width="19.5703125" style="152" customWidth="1"/>
    <col min="3" max="3" width="8.85546875" style="146"/>
    <col min="4" max="4" width="3.7109375" style="146" customWidth="1"/>
    <col min="5" max="7" width="9.5703125" style="146" customWidth="1"/>
    <col min="8" max="10" width="8.85546875" style="146"/>
    <col min="11" max="14" width="24.28515625" style="146" customWidth="1"/>
    <col min="15" max="16384" width="8.85546875" style="146"/>
  </cols>
  <sheetData>
    <row r="1" spans="1:8">
      <c r="A1" s="572" t="str">
        <f>+'REVENUE EXPENSES'!A1:G1</f>
        <v>Educational Service District #121</v>
      </c>
      <c r="B1" s="572"/>
      <c r="E1"/>
      <c r="F1"/>
      <c r="G1"/>
      <c r="H1" s="146" t="s">
        <v>191</v>
      </c>
    </row>
    <row r="2" spans="1:8">
      <c r="A2" s="573" t="s">
        <v>636</v>
      </c>
      <c r="B2" s="573"/>
      <c r="E2"/>
      <c r="F2"/>
      <c r="G2"/>
      <c r="H2" s="215" t="s">
        <v>191</v>
      </c>
    </row>
    <row r="3" spans="1:8">
      <c r="A3" s="574" t="s">
        <v>924</v>
      </c>
      <c r="B3" s="574"/>
      <c r="E3"/>
      <c r="F3"/>
      <c r="G3"/>
      <c r="H3" s="215" t="s">
        <v>191</v>
      </c>
    </row>
    <row r="4" spans="1:8">
      <c r="A4" s="151"/>
      <c r="B4" s="206" t="s">
        <v>793</v>
      </c>
      <c r="E4"/>
      <c r="F4"/>
      <c r="G4"/>
      <c r="H4" s="215" t="s">
        <v>191</v>
      </c>
    </row>
    <row r="5" spans="1:8" ht="25.5">
      <c r="A5" s="146" t="s">
        <v>521</v>
      </c>
      <c r="B5" s="206" t="s">
        <v>790</v>
      </c>
      <c r="E5"/>
      <c r="F5"/>
      <c r="G5"/>
      <c r="H5" s="215" t="s">
        <v>191</v>
      </c>
    </row>
    <row r="6" spans="1:8">
      <c r="A6" s="297" t="s">
        <v>522</v>
      </c>
      <c r="B6" s="296"/>
      <c r="E6"/>
      <c r="F6"/>
      <c r="G6"/>
      <c r="H6" s="215" t="s">
        <v>191</v>
      </c>
    </row>
    <row r="7" spans="1:8">
      <c r="A7" s="295" t="s">
        <v>523</v>
      </c>
      <c r="B7" s="207">
        <v>0</v>
      </c>
      <c r="E7"/>
      <c r="F7"/>
      <c r="G7"/>
      <c r="H7" s="215" t="s">
        <v>191</v>
      </c>
    </row>
    <row r="8" spans="1:8">
      <c r="A8" s="295" t="s">
        <v>524</v>
      </c>
      <c r="B8" s="207"/>
      <c r="E8"/>
      <c r="F8"/>
      <c r="G8"/>
      <c r="H8" s="215" t="s">
        <v>191</v>
      </c>
    </row>
    <row r="9" spans="1:8">
      <c r="A9" s="291" t="s">
        <v>525</v>
      </c>
      <c r="B9" s="212">
        <f>SUM(B7:B8)</f>
        <v>0</v>
      </c>
      <c r="E9"/>
      <c r="F9"/>
      <c r="G9"/>
      <c r="H9" s="215" t="s">
        <v>191</v>
      </c>
    </row>
    <row r="10" spans="1:8" s="215" customFormat="1" ht="3.75" customHeight="1">
      <c r="A10" s="291"/>
      <c r="B10" s="207"/>
      <c r="E10" s="177"/>
      <c r="F10" s="177"/>
      <c r="G10" s="177"/>
    </row>
    <row r="11" spans="1:8" ht="14.25" customHeight="1">
      <c r="A11" s="297" t="s">
        <v>245</v>
      </c>
      <c r="B11" s="296"/>
      <c r="E11"/>
      <c r="F11"/>
      <c r="G11"/>
      <c r="H11" s="215" t="s">
        <v>191</v>
      </c>
    </row>
    <row r="12" spans="1:8" ht="14.25" customHeight="1">
      <c r="A12" s="295" t="s">
        <v>526</v>
      </c>
      <c r="B12" s="207"/>
      <c r="E12"/>
      <c r="F12"/>
      <c r="G12"/>
      <c r="H12" s="215" t="s">
        <v>191</v>
      </c>
    </row>
    <row r="13" spans="1:8" ht="14.25" customHeight="1">
      <c r="A13" s="295" t="s">
        <v>527</v>
      </c>
      <c r="B13" s="207"/>
      <c r="E13"/>
      <c r="F13"/>
      <c r="G13"/>
      <c r="H13" s="215" t="s">
        <v>191</v>
      </c>
    </row>
    <row r="14" spans="1:8" ht="14.25" customHeight="1">
      <c r="A14" s="291" t="s">
        <v>528</v>
      </c>
      <c r="B14" s="212">
        <f>SUM(B12:B13)</f>
        <v>0</v>
      </c>
      <c r="E14"/>
      <c r="F14"/>
      <c r="G14"/>
      <c r="H14" s="215" t="s">
        <v>191</v>
      </c>
    </row>
    <row r="15" spans="1:8" s="215" customFormat="1" ht="6" customHeight="1">
      <c r="A15" s="291"/>
      <c r="B15" s="207"/>
      <c r="E15" s="177"/>
      <c r="F15" s="177"/>
      <c r="G15" s="177"/>
    </row>
    <row r="16" spans="1:8" ht="14.25" customHeight="1">
      <c r="A16" s="295" t="s">
        <v>529</v>
      </c>
      <c r="B16" s="207"/>
      <c r="E16"/>
      <c r="F16"/>
      <c r="G16"/>
      <c r="H16" s="215" t="s">
        <v>191</v>
      </c>
    </row>
    <row r="17" spans="1:8" ht="14.25" customHeight="1" thickBot="1">
      <c r="A17" s="292" t="s">
        <v>530</v>
      </c>
      <c r="B17" s="208">
        <f>B9+B14+B16</f>
        <v>0</v>
      </c>
      <c r="E17"/>
      <c r="F17"/>
      <c r="G17"/>
      <c r="H17" s="215" t="s">
        <v>191</v>
      </c>
    </row>
    <row r="18" spans="1:8" ht="14.25" customHeight="1" thickTop="1">
      <c r="A18" s="293"/>
      <c r="B18" s="209"/>
      <c r="E18"/>
      <c r="F18"/>
      <c r="G18"/>
      <c r="H18" s="215" t="s">
        <v>191</v>
      </c>
    </row>
    <row r="19" spans="1:8" ht="14.25" customHeight="1">
      <c r="A19" s="299" t="s">
        <v>531</v>
      </c>
      <c r="B19" s="300"/>
      <c r="E19"/>
      <c r="F19"/>
      <c r="G19"/>
      <c r="H19" s="215" t="s">
        <v>191</v>
      </c>
    </row>
    <row r="20" spans="1:8" ht="14.25" customHeight="1">
      <c r="A20" s="298" t="s">
        <v>532</v>
      </c>
      <c r="B20" s="207"/>
      <c r="E20"/>
      <c r="F20"/>
      <c r="G20"/>
      <c r="H20" s="215" t="s">
        <v>191</v>
      </c>
    </row>
    <row r="21" spans="1:8" ht="14.25" customHeight="1">
      <c r="A21" s="298" t="s">
        <v>533</v>
      </c>
      <c r="B21" s="207"/>
      <c r="E21"/>
      <c r="F21"/>
      <c r="G21"/>
      <c r="H21" s="215" t="s">
        <v>191</v>
      </c>
    </row>
    <row r="22" spans="1:8" ht="14.25" customHeight="1">
      <c r="A22" s="298" t="s">
        <v>534</v>
      </c>
      <c r="B22" s="207"/>
      <c r="E22"/>
      <c r="F22"/>
      <c r="G22"/>
      <c r="H22" s="215" t="s">
        <v>191</v>
      </c>
    </row>
    <row r="23" spans="1:8" ht="14.25" customHeight="1">
      <c r="A23" s="298" t="s">
        <v>535</v>
      </c>
      <c r="B23" s="207"/>
      <c r="E23"/>
      <c r="F23"/>
      <c r="G23"/>
      <c r="H23" s="215" t="s">
        <v>191</v>
      </c>
    </row>
    <row r="24" spans="1:8" ht="14.25" customHeight="1" thickBot="1">
      <c r="A24" s="292" t="s">
        <v>536</v>
      </c>
      <c r="B24" s="208">
        <f>SUM(B20:B23)</f>
        <v>0</v>
      </c>
      <c r="E24"/>
      <c r="F24"/>
      <c r="G24"/>
      <c r="H24" s="215" t="s">
        <v>191</v>
      </c>
    </row>
    <row r="25" spans="1:8" ht="14.25" customHeight="1" thickTop="1">
      <c r="A25" s="292"/>
      <c r="B25" s="210"/>
      <c r="E25"/>
      <c r="F25"/>
      <c r="G25"/>
      <c r="H25" s="215" t="s">
        <v>191</v>
      </c>
    </row>
    <row r="26" spans="1:8" ht="14.25" customHeight="1" thickBot="1">
      <c r="A26" s="294" t="s">
        <v>796</v>
      </c>
      <c r="B26" s="213">
        <f>B17-B24</f>
        <v>0</v>
      </c>
      <c r="E26"/>
      <c r="F26"/>
      <c r="G26"/>
      <c r="H26" s="215" t="s">
        <v>191</v>
      </c>
    </row>
    <row r="27" spans="1:8" ht="14.25" customHeight="1">
      <c r="A27" s="292"/>
      <c r="B27" s="210"/>
      <c r="E27"/>
      <c r="F27"/>
      <c r="G27"/>
      <c r="H27" s="215" t="s">
        <v>191</v>
      </c>
    </row>
    <row r="28" spans="1:8" ht="14.25" customHeight="1">
      <c r="A28" s="292" t="s">
        <v>634</v>
      </c>
      <c r="B28" s="210"/>
      <c r="E28"/>
      <c r="F28"/>
      <c r="G28"/>
      <c r="H28" s="215" t="s">
        <v>191</v>
      </c>
    </row>
    <row r="29" spans="1:8" ht="14.25" customHeight="1">
      <c r="A29" s="292"/>
      <c r="B29" s="207"/>
      <c r="E29"/>
      <c r="F29"/>
      <c r="G29"/>
      <c r="H29" s="215" t="s">
        <v>191</v>
      </c>
    </row>
    <row r="30" spans="1:8" ht="14.25" customHeight="1">
      <c r="A30" s="294" t="s">
        <v>786</v>
      </c>
      <c r="B30" s="207"/>
      <c r="E30"/>
      <c r="F30"/>
      <c r="G30"/>
      <c r="H30" s="215" t="s">
        <v>191</v>
      </c>
    </row>
    <row r="31" spans="1:8" ht="14.25" customHeight="1">
      <c r="A31" s="292"/>
      <c r="B31" s="207"/>
      <c r="E31"/>
      <c r="F31"/>
      <c r="G31"/>
      <c r="H31" s="215" t="s">
        <v>191</v>
      </c>
    </row>
    <row r="32" spans="1:8" ht="14.25" customHeight="1" thickBot="1">
      <c r="A32" s="292" t="s">
        <v>635</v>
      </c>
      <c r="B32" s="211">
        <f>B26+B28+B30</f>
        <v>0</v>
      </c>
      <c r="E32"/>
      <c r="F32"/>
      <c r="G32"/>
      <c r="H32" s="215" t="s">
        <v>191</v>
      </c>
    </row>
    <row r="33" spans="1:7">
      <c r="A33" s="153"/>
      <c r="E33" s="216"/>
      <c r="F33" s="214"/>
      <c r="G33" s="214"/>
    </row>
    <row r="34" spans="1:7">
      <c r="A34" s="154" t="s">
        <v>537</v>
      </c>
      <c r="B34" s="152">
        <f>+FIDUCIARY!B23-'FIDUCIARY CHANGES'!B32</f>
        <v>0</v>
      </c>
    </row>
  </sheetData>
  <mergeCells count="3">
    <mergeCell ref="A1:B1"/>
    <mergeCell ref="A2:B2"/>
    <mergeCell ref="A3:B3"/>
  </mergeCells>
  <printOptions horizontalCentered="1" gridLines="1"/>
  <pageMargins left="0.5" right="0.5" top="0.75" bottom="0.75" header="0.5" footer="0.5"/>
  <pageSetup scale="90" orientation="landscape" r:id="rId1"/>
  <headerFooter alignWithMargins="0">
    <oddFooter>&amp;CThe accompanying notes are an integral part of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33"/>
  </sheetPr>
  <dimension ref="A1:R37"/>
  <sheetViews>
    <sheetView workbookViewId="0">
      <selection activeCell="F13" sqref="F13"/>
    </sheetView>
  </sheetViews>
  <sheetFormatPr defaultColWidth="8.85546875" defaultRowHeight="12.75"/>
  <cols>
    <col min="1" max="1" width="53.42578125" style="155" customWidth="1"/>
    <col min="2" max="2" width="18.7109375" style="155" customWidth="1"/>
    <col min="3" max="3" width="5" style="155" customWidth="1"/>
    <col min="4" max="4" width="13.5703125" style="155" bestFit="1" customWidth="1"/>
    <col min="7" max="7" width="15" bestFit="1" customWidth="1"/>
    <col min="11" max="12" width="12.28515625" bestFit="1" customWidth="1"/>
    <col min="13" max="15" width="14" bestFit="1" customWidth="1"/>
    <col min="16" max="16" width="9.5703125" bestFit="1" customWidth="1"/>
    <col min="17" max="17" width="15" bestFit="1" customWidth="1"/>
    <col min="19" max="16384" width="8.85546875" style="155"/>
  </cols>
  <sheetData>
    <row r="1" spans="1:4" ht="21" customHeight="1">
      <c r="A1" s="579" t="str">
        <f>+'NET POSITION'!A1:G1</f>
        <v>Educational Service District #121</v>
      </c>
      <c r="B1" s="580"/>
      <c r="D1"/>
    </row>
    <row r="2" spans="1:4" ht="21" customHeight="1">
      <c r="A2" s="581" t="s">
        <v>629</v>
      </c>
      <c r="B2" s="582"/>
      <c r="D2"/>
    </row>
    <row r="3" spans="1:4">
      <c r="A3" s="583">
        <v>44074</v>
      </c>
      <c r="B3" s="584"/>
      <c r="D3"/>
    </row>
    <row r="4" spans="1:4">
      <c r="A4" s="320"/>
      <c r="B4" s="518" t="s">
        <v>1161</v>
      </c>
      <c r="D4"/>
    </row>
    <row r="5" spans="1:4">
      <c r="A5" s="320"/>
      <c r="B5" s="517" t="s">
        <v>1162</v>
      </c>
      <c r="D5"/>
    </row>
    <row r="6" spans="1:4">
      <c r="A6" s="321" t="s">
        <v>10</v>
      </c>
      <c r="B6" s="322"/>
      <c r="D6"/>
    </row>
    <row r="7" spans="1:4">
      <c r="A7" s="323" t="s">
        <v>197</v>
      </c>
      <c r="B7" s="443">
        <f>1925056.98+1354.52-528.4-547446.45-355492.14</f>
        <v>1022944.5100000001</v>
      </c>
      <c r="D7"/>
    </row>
    <row r="8" spans="1:4" hidden="1">
      <c r="A8" s="323" t="s">
        <v>199</v>
      </c>
      <c r="B8" s="444"/>
      <c r="D8"/>
    </row>
    <row r="9" spans="1:4">
      <c r="A9" s="323" t="s">
        <v>201</v>
      </c>
      <c r="B9" s="519">
        <v>1685.61</v>
      </c>
      <c r="D9"/>
    </row>
    <row r="10" spans="1:4" hidden="1">
      <c r="A10" s="323" t="s">
        <v>345</v>
      </c>
      <c r="B10" s="519"/>
      <c r="D10"/>
    </row>
    <row r="11" spans="1:4" ht="13.5" thickBot="1">
      <c r="A11" s="324" t="s">
        <v>344</v>
      </c>
      <c r="B11" s="520">
        <f>SUM(B7:B10)</f>
        <v>1024630.1200000001</v>
      </c>
      <c r="D11"/>
    </row>
    <row r="12" spans="1:4" ht="13.5" thickTop="1">
      <c r="A12" s="324"/>
      <c r="B12" s="521"/>
      <c r="D12"/>
    </row>
    <row r="13" spans="1:4">
      <c r="A13" s="321" t="s">
        <v>4</v>
      </c>
      <c r="B13" s="522"/>
      <c r="D13"/>
    </row>
    <row r="14" spans="1:4">
      <c r="A14" s="328" t="s">
        <v>794</v>
      </c>
      <c r="B14" s="519">
        <f>355512.97-355492.14</f>
        <v>20.82999999995809</v>
      </c>
      <c r="D14"/>
    </row>
    <row r="15" spans="1:4" hidden="1">
      <c r="A15" s="328" t="s">
        <v>349</v>
      </c>
      <c r="B15" s="519"/>
      <c r="D15" s="344"/>
    </row>
    <row r="16" spans="1:4">
      <c r="A16" s="328" t="s">
        <v>795</v>
      </c>
      <c r="B16" s="519">
        <v>1024609.29</v>
      </c>
      <c r="D16" s="335"/>
    </row>
    <row r="17" spans="1:4" ht="13.5" thickBot="1">
      <c r="A17" s="324" t="s">
        <v>233</v>
      </c>
      <c r="B17" s="445">
        <f>SUM(B14:B16)</f>
        <v>1024630.12</v>
      </c>
      <c r="D17" s="65"/>
    </row>
    <row r="18" spans="1:4" ht="14.25" thickTop="1" thickBot="1">
      <c r="A18" s="325"/>
      <c r="B18" s="326"/>
      <c r="D18"/>
    </row>
    <row r="19" spans="1:4">
      <c r="A19" s="164"/>
      <c r="B19" s="167"/>
      <c r="D19"/>
    </row>
    <row r="20" spans="1:4" ht="27.75" customHeight="1">
      <c r="B20" s="167"/>
      <c r="D20"/>
    </row>
    <row r="21" spans="1:4">
      <c r="A21" s="164"/>
      <c r="B21" s="167"/>
      <c r="D21"/>
    </row>
    <row r="22" spans="1:4" hidden="1">
      <c r="A22" s="164"/>
      <c r="B22" s="167"/>
      <c r="D22"/>
    </row>
    <row r="23" spans="1:4" hidden="1">
      <c r="A23" s="164"/>
      <c r="B23" s="167"/>
      <c r="D23"/>
    </row>
    <row r="24" spans="1:4" hidden="1">
      <c r="A24" s="164"/>
      <c r="B24" s="167"/>
      <c r="D24" s="177"/>
    </row>
    <row r="25" spans="1:4" ht="13.5" hidden="1" thickBot="1">
      <c r="A25" s="319" t="s">
        <v>911</v>
      </c>
      <c r="B25" s="319"/>
      <c r="D25" s="177"/>
    </row>
    <row r="26" spans="1:4" ht="78.75" hidden="1" customHeight="1">
      <c r="A26" s="575" t="s">
        <v>912</v>
      </c>
      <c r="B26" s="576"/>
      <c r="D26" s="177"/>
    </row>
    <row r="27" spans="1:4" customFormat="1" ht="59.25" hidden="1" customHeight="1" thickBot="1">
      <c r="A27" s="577" t="s">
        <v>913</v>
      </c>
      <c r="B27" s="578"/>
    </row>
    <row r="28" spans="1:4" customFormat="1"/>
    <row r="29" spans="1:4" customFormat="1"/>
    <row r="30" spans="1:4" customFormat="1"/>
    <row r="32" spans="1:4">
      <c r="B32"/>
      <c r="C32"/>
    </row>
    <row r="33" spans="1:3">
      <c r="A33"/>
      <c r="B33"/>
      <c r="C33"/>
    </row>
    <row r="34" spans="1:3">
      <c r="A34"/>
      <c r="B34"/>
      <c r="C34"/>
    </row>
    <row r="35" spans="1:3">
      <c r="A35"/>
      <c r="B35"/>
      <c r="C35"/>
    </row>
    <row r="36" spans="1:3">
      <c r="A36"/>
      <c r="B36"/>
      <c r="C36"/>
    </row>
    <row r="37" spans="1:3">
      <c r="A37"/>
      <c r="B37"/>
      <c r="C37"/>
    </row>
  </sheetData>
  <mergeCells count="5">
    <mergeCell ref="A26:B26"/>
    <mergeCell ref="A27:B27"/>
    <mergeCell ref="A1:B1"/>
    <mergeCell ref="A2:B2"/>
    <mergeCell ref="A3:B3"/>
  </mergeCells>
  <printOptions horizontalCentered="1"/>
  <pageMargins left="0.45" right="0.45" top="0.75" bottom="0.75" header="0.3" footer="0.3"/>
  <pageSetup scale="90" orientation="portrait" r:id="rId1"/>
  <headerFooter>
    <oddFooter>&amp;R&amp;Z&amp;F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H73"/>
  <sheetViews>
    <sheetView topLeftCell="A38" zoomScaleNormal="100" zoomScaleSheetLayoutView="100" workbookViewId="0">
      <selection activeCell="I11" sqref="I11"/>
    </sheetView>
  </sheetViews>
  <sheetFormatPr defaultColWidth="11.42578125" defaultRowHeight="12.75"/>
  <cols>
    <col min="1" max="1" width="1.7109375" style="91" customWidth="1"/>
    <col min="2" max="2" width="3.7109375" style="91" customWidth="1"/>
    <col min="3" max="3" width="48.7109375" style="78" customWidth="1"/>
    <col min="4" max="4" width="1.7109375" style="92" customWidth="1"/>
    <col min="5" max="5" width="27.7109375" style="90" customWidth="1"/>
    <col min="6" max="6" width="27.7109375" style="78" customWidth="1"/>
    <col min="7" max="7" width="13.5703125" style="78" customWidth="1"/>
    <col min="8" max="8" width="12.7109375" style="84" customWidth="1"/>
    <col min="9" max="16384" width="11.42578125" style="78"/>
  </cols>
  <sheetData>
    <row r="1" spans="1:8" ht="15">
      <c r="A1" s="585" t="str">
        <f>'CERTIFICATION-COVER'!A4:G4</f>
        <v>Educational Service District #121</v>
      </c>
      <c r="B1" s="585"/>
      <c r="C1" s="585"/>
      <c r="D1" s="585"/>
      <c r="E1" s="585"/>
      <c r="F1" s="585"/>
      <c r="G1" s="76"/>
      <c r="H1" s="77"/>
    </row>
    <row r="2" spans="1:8" ht="15">
      <c r="A2" s="586" t="s">
        <v>376</v>
      </c>
      <c r="B2" s="586"/>
      <c r="C2" s="586"/>
      <c r="D2" s="586"/>
      <c r="E2" s="586"/>
      <c r="F2" s="586"/>
      <c r="G2" s="76"/>
      <c r="H2" s="77"/>
    </row>
    <row r="3" spans="1:8" ht="15">
      <c r="A3" s="586" t="s">
        <v>538</v>
      </c>
      <c r="B3" s="586"/>
      <c r="C3" s="586"/>
      <c r="D3" s="586"/>
      <c r="E3" s="586"/>
      <c r="F3" s="586"/>
      <c r="G3" s="76"/>
      <c r="H3" s="77"/>
    </row>
    <row r="4" spans="1:8" ht="15">
      <c r="A4" s="587" t="s">
        <v>926</v>
      </c>
      <c r="B4" s="587"/>
      <c r="C4" s="587"/>
      <c r="D4" s="587"/>
      <c r="E4" s="587"/>
      <c r="F4" s="587"/>
      <c r="G4" s="76"/>
      <c r="H4" s="77"/>
    </row>
    <row r="5" spans="1:8" ht="3.75" customHeight="1">
      <c r="A5" s="76"/>
      <c r="B5" s="76"/>
      <c r="C5" s="76"/>
      <c r="D5" s="79"/>
      <c r="E5" s="80"/>
      <c r="F5" s="76"/>
      <c r="G5" s="76"/>
      <c r="H5" s="77"/>
    </row>
    <row r="6" spans="1:8" ht="15">
      <c r="A6" s="81" t="s">
        <v>377</v>
      </c>
      <c r="B6" s="82"/>
      <c r="C6" s="82"/>
      <c r="D6" s="83"/>
      <c r="E6" s="78"/>
    </row>
    <row r="7" spans="1:8" ht="14.25">
      <c r="A7" s="85"/>
      <c r="B7" s="85">
        <v>12</v>
      </c>
      <c r="C7" s="82" t="s">
        <v>155</v>
      </c>
      <c r="D7" s="83"/>
      <c r="E7" s="523">
        <v>757654.08</v>
      </c>
      <c r="F7" s="447"/>
    </row>
    <row r="8" spans="1:8" ht="14.25">
      <c r="A8" s="85"/>
      <c r="B8" s="85">
        <v>13</v>
      </c>
      <c r="C8" s="82" t="s">
        <v>378</v>
      </c>
      <c r="D8" s="83"/>
      <c r="E8" s="446">
        <v>1374965.8599999999</v>
      </c>
      <c r="F8" s="447"/>
    </row>
    <row r="9" spans="1:8" ht="14.25" hidden="1">
      <c r="A9" s="85"/>
      <c r="B9" s="85">
        <v>14</v>
      </c>
      <c r="C9" s="82" t="s">
        <v>379</v>
      </c>
      <c r="D9" s="83"/>
      <c r="E9" s="446">
        <v>0</v>
      </c>
      <c r="F9" s="447"/>
    </row>
    <row r="10" spans="1:8" ht="14.25">
      <c r="A10" s="85"/>
      <c r="B10" s="85">
        <v>15</v>
      </c>
      <c r="C10" s="82" t="s">
        <v>380</v>
      </c>
      <c r="D10" s="83"/>
      <c r="E10" s="446">
        <v>81.819999999999993</v>
      </c>
      <c r="F10" s="447"/>
    </row>
    <row r="11" spans="1:8" ht="14.25">
      <c r="A11" s="85"/>
      <c r="B11" s="85">
        <v>16</v>
      </c>
      <c r="C11" s="82" t="s">
        <v>245</v>
      </c>
      <c r="D11" s="83"/>
      <c r="E11" s="446">
        <v>445992.3</v>
      </c>
      <c r="F11" s="447"/>
    </row>
    <row r="12" spans="1:8" ht="14.25">
      <c r="A12" s="85"/>
      <c r="B12" s="85">
        <v>17</v>
      </c>
      <c r="C12" s="82" t="s">
        <v>157</v>
      </c>
      <c r="D12" s="83"/>
      <c r="E12" s="446">
        <v>71630.42</v>
      </c>
      <c r="F12" s="447"/>
    </row>
    <row r="13" spans="1:8" ht="14.25">
      <c r="A13" s="85"/>
      <c r="B13" s="85">
        <v>19</v>
      </c>
      <c r="C13" s="82" t="s">
        <v>159</v>
      </c>
      <c r="D13" s="83"/>
      <c r="E13" s="446">
        <v>146860.74</v>
      </c>
      <c r="F13" s="447"/>
    </row>
    <row r="14" spans="1:8" ht="14.25">
      <c r="A14" s="85"/>
      <c r="B14" s="85">
        <v>20</v>
      </c>
      <c r="C14" s="82" t="s">
        <v>153</v>
      </c>
      <c r="D14" s="83"/>
      <c r="E14" s="446">
        <v>28867</v>
      </c>
      <c r="F14" s="447"/>
    </row>
    <row r="15" spans="1:8" ht="14.25" hidden="1">
      <c r="A15" s="85"/>
      <c r="B15" s="85">
        <v>21</v>
      </c>
      <c r="C15" s="82" t="s">
        <v>161</v>
      </c>
      <c r="D15" s="83"/>
      <c r="E15" s="446">
        <v>0</v>
      </c>
      <c r="F15" s="447"/>
    </row>
    <row r="16" spans="1:8" ht="14.25" hidden="1">
      <c r="A16" s="85"/>
      <c r="B16" s="85">
        <v>22</v>
      </c>
      <c r="C16" s="82" t="s">
        <v>381</v>
      </c>
      <c r="D16" s="83"/>
      <c r="E16" s="446">
        <v>0</v>
      </c>
      <c r="F16" s="447"/>
    </row>
    <row r="17" spans="1:8" ht="14.25" hidden="1">
      <c r="A17" s="85"/>
      <c r="B17" s="86">
        <v>23</v>
      </c>
      <c r="C17" s="82" t="s">
        <v>5</v>
      </c>
      <c r="D17" s="83"/>
      <c r="E17" s="446">
        <v>0</v>
      </c>
      <c r="F17" s="447"/>
      <c r="G17" s="87"/>
      <c r="H17" s="88"/>
    </row>
    <row r="18" spans="1:8" ht="16.5">
      <c r="A18" s="85"/>
      <c r="B18" s="85">
        <v>29</v>
      </c>
      <c r="C18" s="82" t="s">
        <v>162</v>
      </c>
      <c r="D18" s="83"/>
      <c r="E18" s="448">
        <v>82578.52</v>
      </c>
      <c r="F18" s="447"/>
      <c r="G18" s="87"/>
      <c r="H18" s="88"/>
    </row>
    <row r="19" spans="1:8" ht="15">
      <c r="A19" s="89" t="s">
        <v>382</v>
      </c>
      <c r="B19" s="85"/>
      <c r="C19" s="82"/>
      <c r="D19" s="83"/>
      <c r="E19" s="449"/>
      <c r="F19" s="551">
        <f>SUM(E7:E18)</f>
        <v>2908630.7399999998</v>
      </c>
    </row>
    <row r="20" spans="1:8" ht="5.25" customHeight="1">
      <c r="E20" s="449"/>
      <c r="F20" s="449"/>
    </row>
    <row r="21" spans="1:8" ht="15">
      <c r="A21" s="81" t="s">
        <v>383</v>
      </c>
      <c r="B21" s="82"/>
      <c r="C21" s="82"/>
      <c r="D21" s="83"/>
      <c r="E21" s="449"/>
      <c r="F21" s="451"/>
    </row>
    <row r="22" spans="1:8" ht="14.25">
      <c r="A22" s="85"/>
      <c r="B22" s="85">
        <v>31</v>
      </c>
      <c r="C22" s="82" t="s">
        <v>163</v>
      </c>
      <c r="D22" s="83"/>
      <c r="E22" s="452">
        <v>911743.13</v>
      </c>
      <c r="F22" s="453"/>
    </row>
    <row r="23" spans="1:8" ht="14.25" hidden="1">
      <c r="A23" s="85"/>
      <c r="B23" s="85">
        <v>32</v>
      </c>
      <c r="C23" s="82" t="s">
        <v>164</v>
      </c>
      <c r="D23" s="83"/>
      <c r="E23" s="452">
        <v>0</v>
      </c>
      <c r="F23" s="453"/>
    </row>
    <row r="24" spans="1:8" ht="14.25" hidden="1">
      <c r="A24" s="85"/>
      <c r="B24" s="85">
        <v>34</v>
      </c>
      <c r="C24" s="82" t="s">
        <v>384</v>
      </c>
      <c r="D24" s="83"/>
      <c r="E24" s="452">
        <v>0</v>
      </c>
      <c r="F24" s="453"/>
    </row>
    <row r="25" spans="1:8" ht="14.25" hidden="1">
      <c r="A25" s="85"/>
      <c r="B25" s="85">
        <v>35</v>
      </c>
      <c r="C25" s="82" t="s">
        <v>560</v>
      </c>
      <c r="D25" s="83"/>
      <c r="E25" s="452">
        <v>0</v>
      </c>
      <c r="F25" s="453"/>
    </row>
    <row r="26" spans="1:8" ht="14.25">
      <c r="A26" s="85"/>
      <c r="B26" s="85">
        <v>36</v>
      </c>
      <c r="C26" s="82" t="s">
        <v>385</v>
      </c>
      <c r="D26" s="83"/>
      <c r="E26" s="452">
        <v>764299.55</v>
      </c>
      <c r="F26" s="453"/>
    </row>
    <row r="27" spans="1:8" ht="14.25">
      <c r="A27" s="85"/>
      <c r="B27" s="85">
        <v>37</v>
      </c>
      <c r="C27" s="82" t="s">
        <v>165</v>
      </c>
      <c r="D27" s="83"/>
      <c r="E27" s="452">
        <v>114321.04</v>
      </c>
      <c r="F27" s="453"/>
    </row>
    <row r="28" spans="1:8" ht="14.25" hidden="1">
      <c r="A28" s="85"/>
      <c r="B28" s="85">
        <v>38</v>
      </c>
      <c r="C28" s="82" t="s">
        <v>561</v>
      </c>
      <c r="D28" s="83"/>
      <c r="E28" s="452">
        <v>0</v>
      </c>
      <c r="F28" s="453"/>
    </row>
    <row r="29" spans="1:8" ht="14.25" hidden="1">
      <c r="A29" s="85"/>
      <c r="B29" s="133">
        <v>39</v>
      </c>
      <c r="C29" s="94" t="s">
        <v>642</v>
      </c>
      <c r="D29" s="93"/>
      <c r="E29" s="452">
        <v>0</v>
      </c>
      <c r="F29" s="453"/>
      <c r="G29" s="84"/>
    </row>
    <row r="30" spans="1:8" ht="14.25">
      <c r="A30" s="85"/>
      <c r="B30" s="85">
        <v>40</v>
      </c>
      <c r="C30" s="82" t="s">
        <v>167</v>
      </c>
      <c r="D30" s="83"/>
      <c r="E30" s="452">
        <v>31553142.57</v>
      </c>
      <c r="F30" s="453"/>
      <c r="H30" s="94"/>
    </row>
    <row r="31" spans="1:8" ht="14.25">
      <c r="A31" s="85"/>
      <c r="B31" s="85">
        <v>41</v>
      </c>
      <c r="C31" s="82" t="s">
        <v>386</v>
      </c>
      <c r="D31" s="83"/>
      <c r="E31" s="452">
        <v>2024293.04</v>
      </c>
      <c r="F31" s="453"/>
    </row>
    <row r="32" spans="1:8" ht="14.25">
      <c r="A32" s="85"/>
      <c r="B32" s="85">
        <v>42</v>
      </c>
      <c r="C32" s="82" t="s">
        <v>387</v>
      </c>
      <c r="D32" s="83"/>
      <c r="E32" s="452">
        <v>178795.3</v>
      </c>
      <c r="F32" s="453"/>
    </row>
    <row r="33" spans="1:6" s="78" customFormat="1" ht="14.25">
      <c r="A33" s="85"/>
      <c r="B33" s="85">
        <v>43</v>
      </c>
      <c r="C33" s="82" t="s">
        <v>388</v>
      </c>
      <c r="D33" s="83"/>
      <c r="E33" s="452">
        <v>1156226.53</v>
      </c>
      <c r="F33" s="453"/>
    </row>
    <row r="34" spans="1:6" s="78" customFormat="1" ht="16.5">
      <c r="A34" s="85"/>
      <c r="B34" s="85">
        <v>49</v>
      </c>
      <c r="C34" s="82" t="s">
        <v>168</v>
      </c>
      <c r="D34" s="83"/>
      <c r="E34" s="454">
        <v>2346405.4400000004</v>
      </c>
      <c r="F34" s="453"/>
    </row>
    <row r="35" spans="1:6" s="78" customFormat="1" ht="15">
      <c r="A35" s="89" t="s">
        <v>389</v>
      </c>
      <c r="B35" s="85"/>
      <c r="C35" s="82"/>
      <c r="D35" s="85"/>
      <c r="E35" s="449"/>
      <c r="F35" s="455">
        <f>SUM(E22:E34)</f>
        <v>39049226.599999994</v>
      </c>
    </row>
    <row r="36" spans="1:6" s="78" customFormat="1" ht="4.5" customHeight="1">
      <c r="A36" s="91"/>
      <c r="B36" s="91"/>
      <c r="D36" s="92"/>
      <c r="E36" s="449"/>
      <c r="F36" s="449"/>
    </row>
    <row r="37" spans="1:6" s="78" customFormat="1" ht="15">
      <c r="A37" s="81" t="s">
        <v>390</v>
      </c>
      <c r="B37" s="82"/>
      <c r="C37" s="82"/>
      <c r="D37" s="83"/>
      <c r="E37" s="449"/>
      <c r="F37" s="451"/>
    </row>
    <row r="38" spans="1:6" s="78" customFormat="1" ht="14.25">
      <c r="A38" s="85"/>
      <c r="B38" s="85">
        <v>51</v>
      </c>
      <c r="C38" s="82" t="s">
        <v>391</v>
      </c>
      <c r="D38" s="83"/>
      <c r="E38" s="452">
        <v>861329.9</v>
      </c>
      <c r="F38" s="453"/>
    </row>
    <row r="39" spans="1:6" s="78" customFormat="1" ht="14.25">
      <c r="A39" s="85"/>
      <c r="B39" s="85">
        <v>53</v>
      </c>
      <c r="C39" s="82" t="s">
        <v>392</v>
      </c>
      <c r="D39" s="83"/>
      <c r="E39" s="452">
        <v>241694.39</v>
      </c>
      <c r="F39" s="453"/>
    </row>
    <row r="40" spans="1:6" s="78" customFormat="1" ht="14.25" hidden="1">
      <c r="A40" s="85"/>
      <c r="B40" s="85">
        <v>54</v>
      </c>
      <c r="C40" s="82" t="s">
        <v>156</v>
      </c>
      <c r="D40" s="83"/>
      <c r="E40" s="452">
        <v>0</v>
      </c>
      <c r="F40" s="453"/>
    </row>
    <row r="41" spans="1:6" s="78" customFormat="1" ht="14.25" hidden="1">
      <c r="A41" s="85"/>
      <c r="B41" s="85">
        <v>58</v>
      </c>
      <c r="C41" s="82" t="s">
        <v>103</v>
      </c>
      <c r="D41" s="83"/>
      <c r="E41" s="452">
        <v>0</v>
      </c>
      <c r="F41" s="453"/>
    </row>
    <row r="42" spans="1:6" s="78" customFormat="1" ht="14.25">
      <c r="A42" s="85"/>
      <c r="B42" s="85">
        <v>60</v>
      </c>
      <c r="C42" s="82" t="s">
        <v>393</v>
      </c>
      <c r="D42" s="83"/>
      <c r="E42" s="452">
        <v>648581.16</v>
      </c>
      <c r="F42" s="453"/>
    </row>
    <row r="43" spans="1:6" s="78" customFormat="1" ht="14.25">
      <c r="A43" s="85"/>
      <c r="B43" s="85">
        <v>61</v>
      </c>
      <c r="C43" s="82" t="s">
        <v>158</v>
      </c>
      <c r="D43" s="83"/>
      <c r="E43" s="452">
        <v>24295412.609999999</v>
      </c>
      <c r="F43" s="453"/>
    </row>
    <row r="44" spans="1:6" s="78" customFormat="1" ht="14.25" hidden="1">
      <c r="A44" s="85"/>
      <c r="B44" s="85">
        <v>62</v>
      </c>
      <c r="C44" s="82" t="s">
        <v>394</v>
      </c>
      <c r="D44" s="83"/>
      <c r="E44" s="452">
        <v>0</v>
      </c>
      <c r="F44" s="453"/>
    </row>
    <row r="45" spans="1:6" s="78" customFormat="1" ht="14.25" hidden="1">
      <c r="A45" s="85"/>
      <c r="B45" s="85">
        <v>63</v>
      </c>
      <c r="C45" s="82" t="s">
        <v>160</v>
      </c>
      <c r="D45" s="83"/>
      <c r="E45" s="452">
        <v>0</v>
      </c>
      <c r="F45" s="453"/>
    </row>
    <row r="46" spans="1:6" s="78" customFormat="1" ht="14.25" hidden="1">
      <c r="A46" s="85"/>
      <c r="B46" s="85">
        <v>67</v>
      </c>
      <c r="C46" s="82" t="s">
        <v>395</v>
      </c>
      <c r="D46" s="83"/>
      <c r="E46" s="452">
        <v>0</v>
      </c>
      <c r="F46" s="453"/>
    </row>
    <row r="47" spans="1:6" s="78" customFormat="1" ht="14.25" hidden="1">
      <c r="A47" s="85"/>
      <c r="B47" s="85">
        <v>68</v>
      </c>
      <c r="C47" s="82" t="s">
        <v>396</v>
      </c>
      <c r="D47" s="83"/>
      <c r="E47" s="452">
        <v>0</v>
      </c>
      <c r="F47" s="453"/>
    </row>
    <row r="48" spans="1:6" s="78" customFormat="1" ht="16.5">
      <c r="A48" s="85"/>
      <c r="B48" s="85">
        <v>69</v>
      </c>
      <c r="C48" s="82" t="s">
        <v>397</v>
      </c>
      <c r="D48" s="83"/>
      <c r="E48" s="454">
        <v>2774318.3400000003</v>
      </c>
      <c r="F48" s="453"/>
    </row>
    <row r="49" spans="1:8" ht="15">
      <c r="A49" s="89" t="s">
        <v>398</v>
      </c>
      <c r="B49" s="85"/>
      <c r="C49" s="82"/>
      <c r="D49" s="85"/>
      <c r="E49" s="449"/>
      <c r="F49" s="455">
        <f>SUM(E38:E48)</f>
        <v>28821336.399999999</v>
      </c>
    </row>
    <row r="50" spans="1:8" ht="3.75" customHeight="1">
      <c r="E50" s="449"/>
      <c r="F50" s="449"/>
    </row>
    <row r="51" spans="1:8" ht="15">
      <c r="A51" s="81" t="s">
        <v>399</v>
      </c>
      <c r="B51" s="82"/>
      <c r="C51" s="82"/>
      <c r="D51" s="83"/>
      <c r="E51" s="449"/>
      <c r="F51" s="451"/>
    </row>
    <row r="52" spans="1:8" ht="14.25">
      <c r="A52" s="85"/>
      <c r="B52" s="85">
        <v>71</v>
      </c>
      <c r="C52" s="82" t="s">
        <v>400</v>
      </c>
      <c r="D52" s="83"/>
      <c r="E52" s="452">
        <v>3981633.01</v>
      </c>
      <c r="F52" s="453"/>
    </row>
    <row r="53" spans="1:8" ht="14.25" hidden="1">
      <c r="A53" s="85"/>
      <c r="B53" s="85">
        <v>72</v>
      </c>
      <c r="C53" s="82" t="s">
        <v>401</v>
      </c>
      <c r="D53" s="83"/>
      <c r="E53" s="452">
        <v>0</v>
      </c>
      <c r="F53" s="453"/>
    </row>
    <row r="54" spans="1:8" ht="16.5">
      <c r="A54" s="85"/>
      <c r="B54" s="85">
        <v>73</v>
      </c>
      <c r="C54" s="82" t="s">
        <v>402</v>
      </c>
      <c r="D54" s="83"/>
      <c r="E54" s="454">
        <f>8721756.12-4251566.58+299355.17</f>
        <v>4769544.709999999</v>
      </c>
      <c r="F54" s="453"/>
    </row>
    <row r="55" spans="1:8" ht="15">
      <c r="A55" s="89" t="s">
        <v>403</v>
      </c>
      <c r="B55" s="85"/>
      <c r="C55" s="82"/>
      <c r="D55" s="83"/>
      <c r="E55" s="449"/>
      <c r="F55" s="455">
        <f>SUM(E52:E54)</f>
        <v>8751177.7199999988</v>
      </c>
    </row>
    <row r="56" spans="1:8" ht="6" customHeight="1">
      <c r="E56" s="449"/>
      <c r="F56" s="449"/>
    </row>
    <row r="57" spans="1:8" ht="15">
      <c r="A57" s="81" t="s">
        <v>404</v>
      </c>
      <c r="B57" s="82"/>
      <c r="C57" s="82"/>
      <c r="D57" s="83"/>
      <c r="E57" s="449"/>
      <c r="F57" s="451"/>
    </row>
    <row r="58" spans="1:8" ht="14.25" hidden="1">
      <c r="A58" s="85"/>
      <c r="B58" s="85">
        <v>81</v>
      </c>
      <c r="C58" s="82" t="s">
        <v>400</v>
      </c>
      <c r="D58" s="83"/>
      <c r="E58" s="452">
        <v>0</v>
      </c>
      <c r="F58" s="453"/>
    </row>
    <row r="59" spans="1:8" ht="14.25" hidden="1">
      <c r="A59" s="85"/>
      <c r="B59" s="85">
        <v>82</v>
      </c>
      <c r="C59" s="82" t="s">
        <v>401</v>
      </c>
      <c r="D59" s="83"/>
      <c r="E59" s="452">
        <v>0</v>
      </c>
      <c r="F59" s="453"/>
    </row>
    <row r="60" spans="1:8" ht="16.5">
      <c r="A60" s="85"/>
      <c r="B60" s="85">
        <v>83</v>
      </c>
      <c r="C60" s="82" t="s">
        <v>402</v>
      </c>
      <c r="D60" s="83"/>
      <c r="E60" s="454">
        <v>4547623.17</v>
      </c>
      <c r="F60" s="453"/>
    </row>
    <row r="61" spans="1:8" ht="15">
      <c r="A61" s="89" t="s">
        <v>405</v>
      </c>
      <c r="B61" s="85"/>
      <c r="C61" s="82"/>
      <c r="D61" s="83"/>
      <c r="E61" s="449"/>
      <c r="F61" s="455">
        <f>SUM(E58:E60)</f>
        <v>4547623.17</v>
      </c>
    </row>
    <row r="62" spans="1:8" ht="5.25" customHeight="1">
      <c r="E62" s="449"/>
      <c r="F62" s="449"/>
    </row>
    <row r="63" spans="1:8" ht="15">
      <c r="A63" s="81" t="s">
        <v>406</v>
      </c>
      <c r="B63" s="82"/>
      <c r="C63" s="82"/>
      <c r="D63" s="83"/>
      <c r="E63" s="449"/>
      <c r="F63" s="451"/>
      <c r="G63" s="82"/>
      <c r="H63" s="94"/>
    </row>
    <row r="64" spans="1:8" ht="14.25" hidden="1">
      <c r="A64" s="85"/>
      <c r="B64" s="85">
        <v>92</v>
      </c>
      <c r="C64" s="82" t="s">
        <v>144</v>
      </c>
      <c r="D64" s="83"/>
      <c r="E64" s="452">
        <v>0</v>
      </c>
      <c r="F64" s="453"/>
    </row>
    <row r="65" spans="1:8" ht="14.25" hidden="1">
      <c r="A65" s="85"/>
      <c r="B65" s="85">
        <v>93</v>
      </c>
      <c r="C65" s="82" t="s">
        <v>145</v>
      </c>
      <c r="D65" s="83"/>
      <c r="E65" s="452">
        <v>0</v>
      </c>
      <c r="F65" s="453"/>
      <c r="G65" s="82"/>
      <c r="H65" s="94"/>
    </row>
    <row r="66" spans="1:8" ht="14.25" hidden="1">
      <c r="A66" s="85"/>
      <c r="B66" s="85">
        <v>94</v>
      </c>
      <c r="C66" s="82" t="s">
        <v>407</v>
      </c>
      <c r="D66" s="83"/>
      <c r="E66" s="452">
        <v>0</v>
      </c>
      <c r="F66" s="453"/>
      <c r="G66" s="82"/>
      <c r="H66" s="94"/>
    </row>
    <row r="67" spans="1:8" ht="14.25" hidden="1">
      <c r="A67" s="85"/>
      <c r="B67" s="85">
        <v>95</v>
      </c>
      <c r="C67" s="82" t="s">
        <v>146</v>
      </c>
      <c r="D67" s="83"/>
      <c r="E67" s="456">
        <v>0</v>
      </c>
      <c r="F67" s="453"/>
      <c r="H67" s="94"/>
    </row>
    <row r="68" spans="1:8" s="84" customFormat="1" ht="16.5">
      <c r="A68" s="133"/>
      <c r="B68" s="133">
        <v>96</v>
      </c>
      <c r="C68" s="94" t="s">
        <v>550</v>
      </c>
      <c r="D68" s="93"/>
      <c r="E68" s="454">
        <v>61291.519999999997</v>
      </c>
      <c r="F68" s="453"/>
      <c r="H68" s="94"/>
    </row>
    <row r="69" spans="1:8" ht="16.5">
      <c r="A69" s="89" t="s">
        <v>408</v>
      </c>
      <c r="B69" s="85"/>
      <c r="C69" s="82"/>
      <c r="D69" s="85"/>
      <c r="E69" s="449"/>
      <c r="F69" s="457">
        <f>SUM(E64:E68)</f>
        <v>61291.519999999997</v>
      </c>
    </row>
    <row r="70" spans="1:8" ht="16.5">
      <c r="A70" s="89" t="s">
        <v>409</v>
      </c>
      <c r="B70" s="85"/>
      <c r="C70" s="82"/>
      <c r="D70" s="83"/>
      <c r="E70" s="449"/>
      <c r="F70" s="516">
        <f>+F19+F35+F49+F55+F61+F69</f>
        <v>84139286.149999991</v>
      </c>
    </row>
    <row r="71" spans="1:8" ht="1.5" customHeight="1">
      <c r="A71" s="78"/>
      <c r="B71" s="78"/>
      <c r="D71" s="78"/>
      <c r="E71" s="84"/>
    </row>
    <row r="72" spans="1:8" ht="1.5" customHeight="1"/>
    <row r="73" spans="1:8" s="95" customFormat="1">
      <c r="A73" s="95" t="s">
        <v>562</v>
      </c>
      <c r="E73" s="96"/>
      <c r="F73" s="97" t="s">
        <v>542</v>
      </c>
      <c r="H73" s="98"/>
    </row>
  </sheetData>
  <mergeCells count="4">
    <mergeCell ref="A1:F1"/>
    <mergeCell ref="A2:F2"/>
    <mergeCell ref="A3:F3"/>
    <mergeCell ref="A4:F4"/>
  </mergeCells>
  <printOptions horizontalCentered="1"/>
  <pageMargins left="0.25" right="0.25" top="0.5" bottom="0.5" header="0.2" footer="0"/>
  <pageSetup scale="90" orientation="landscape" r:id="rId1"/>
  <headerFooter alignWithMargins="0">
    <oddFooter>&amp;CThe accompanying notes are an integral part of the financial statements.</oddFooter>
  </headerFooter>
  <rowBreaks count="1" manualBreakCount="1">
    <brk id="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N2854"/>
  <sheetViews>
    <sheetView topLeftCell="B185" zoomScaleNormal="100" zoomScaleSheetLayoutView="75" workbookViewId="0">
      <selection activeCell="C193" sqref="C193"/>
    </sheetView>
  </sheetViews>
  <sheetFormatPr defaultColWidth="11.42578125" defaultRowHeight="14.25"/>
  <cols>
    <col min="1" max="1" width="1.5703125" style="95" customWidth="1"/>
    <col min="2" max="2" width="7.5703125" style="97" customWidth="1"/>
    <col min="3" max="3" width="43" style="95" bestFit="1" customWidth="1"/>
    <col min="4" max="4" width="15.7109375" style="108" bestFit="1" customWidth="1"/>
    <col min="5" max="5" width="16.85546875" style="108" bestFit="1" customWidth="1"/>
    <col min="6" max="6" width="13.5703125" style="108" bestFit="1" customWidth="1"/>
    <col min="7" max="7" width="15" style="108" customWidth="1"/>
    <col min="8" max="8" width="15.42578125" style="108" customWidth="1"/>
    <col min="9" max="9" width="14.7109375" style="108" customWidth="1"/>
    <col min="10" max="10" width="15.140625" style="108" customWidth="1"/>
    <col min="11" max="11" width="13.7109375" style="108" customWidth="1"/>
    <col min="12" max="12" width="15.7109375" style="108" bestFit="1" customWidth="1"/>
    <col min="13" max="13" width="16.85546875" style="83" bestFit="1" customWidth="1"/>
    <col min="14" max="14" width="12" style="108" customWidth="1"/>
    <col min="15" max="16" width="12" style="95" customWidth="1"/>
    <col min="17" max="16384" width="11.42578125" style="95"/>
  </cols>
  <sheetData>
    <row r="1" spans="1:14" ht="15">
      <c r="A1" s="99" t="str">
        <f>'CERTIFICATION-COVER'!A4:G4</f>
        <v>Educational Service District #121</v>
      </c>
      <c r="B1" s="76"/>
      <c r="C1" s="76"/>
      <c r="D1" s="76"/>
      <c r="E1" s="76"/>
      <c r="F1" s="77"/>
      <c r="G1" s="77"/>
      <c r="H1" s="77"/>
      <c r="I1" s="77"/>
      <c r="J1" s="77"/>
      <c r="K1" s="76"/>
      <c r="L1" s="100"/>
      <c r="M1" s="76"/>
      <c r="N1" s="95"/>
    </row>
    <row r="2" spans="1:14" ht="15">
      <c r="A2" s="101" t="s">
        <v>410</v>
      </c>
      <c r="B2" s="76"/>
      <c r="C2" s="102"/>
      <c r="D2" s="79"/>
      <c r="E2" s="76"/>
      <c r="F2" s="77"/>
      <c r="G2" s="103"/>
      <c r="H2" s="80"/>
      <c r="I2" s="77"/>
      <c r="J2" s="80"/>
      <c r="K2" s="76"/>
      <c r="L2" s="104"/>
      <c r="M2" s="76"/>
      <c r="N2" s="95"/>
    </row>
    <row r="3" spans="1:14" ht="15">
      <c r="A3" s="101" t="s">
        <v>538</v>
      </c>
      <c r="B3" s="76"/>
      <c r="C3" s="102"/>
      <c r="D3" s="79"/>
      <c r="E3" s="76"/>
      <c r="F3" s="77"/>
      <c r="G3" s="103"/>
      <c r="H3" s="80"/>
      <c r="I3" s="77"/>
      <c r="J3" s="105"/>
      <c r="K3" s="76"/>
      <c r="L3" s="104"/>
      <c r="M3" s="76"/>
      <c r="N3" s="95"/>
    </row>
    <row r="4" spans="1:14" ht="15">
      <c r="A4" s="101" t="str">
        <f>REVENUE!A4</f>
        <v>FOR THE FISCAL YEAR ENDED AUGUST 31, 2020</v>
      </c>
      <c r="B4" s="76"/>
      <c r="C4" s="102"/>
      <c r="D4" s="79"/>
      <c r="E4" s="76"/>
      <c r="F4" s="77"/>
      <c r="G4" s="103"/>
      <c r="H4" s="80"/>
      <c r="I4" s="77"/>
      <c r="J4" s="80"/>
      <c r="K4" s="76"/>
      <c r="L4" s="104"/>
      <c r="M4" s="76"/>
      <c r="N4" s="95"/>
    </row>
    <row r="5" spans="1:14" ht="6.75" customHeight="1">
      <c r="A5" s="82"/>
      <c r="B5" s="106"/>
      <c r="C5" s="89"/>
      <c r="D5" s="83"/>
      <c r="E5" s="82"/>
      <c r="F5" s="82"/>
      <c r="G5" s="89"/>
      <c r="H5" s="107"/>
      <c r="I5" s="82"/>
      <c r="J5" s="83"/>
      <c r="K5" s="82"/>
      <c r="L5" s="95"/>
      <c r="M5" s="82"/>
      <c r="N5" s="95"/>
    </row>
    <row r="6" spans="1:14" ht="15">
      <c r="A6" s="82"/>
      <c r="B6" s="89" t="s">
        <v>411</v>
      </c>
      <c r="C6" s="89"/>
      <c r="D6" s="82"/>
      <c r="E6" s="83"/>
      <c r="F6" s="83"/>
      <c r="G6" s="89"/>
      <c r="H6" s="89" t="s">
        <v>412</v>
      </c>
      <c r="I6" s="82"/>
      <c r="J6" s="82"/>
      <c r="K6" s="83"/>
      <c r="L6" s="82"/>
      <c r="M6" s="82"/>
      <c r="N6" s="95"/>
    </row>
    <row r="7" spans="1:14" ht="15">
      <c r="A7" s="82"/>
      <c r="B7" s="89" t="s">
        <v>413</v>
      </c>
      <c r="C7" s="82"/>
      <c r="D7" s="458"/>
      <c r="E7" s="458"/>
      <c r="F7" s="458"/>
      <c r="G7" s="459"/>
      <c r="H7" s="459">
        <v>11</v>
      </c>
      <c r="I7" s="460" t="s">
        <v>169</v>
      </c>
      <c r="J7" s="458"/>
      <c r="K7" s="458"/>
      <c r="L7" s="461">
        <f t="shared" ref="L7:L22" si="0">D71</f>
        <v>107623.57</v>
      </c>
      <c r="M7" s="458"/>
      <c r="N7" s="95"/>
    </row>
    <row r="8" spans="1:14">
      <c r="A8" s="82"/>
      <c r="B8" s="109" t="s">
        <v>414</v>
      </c>
      <c r="C8" s="141" t="s">
        <v>415</v>
      </c>
      <c r="D8" s="461">
        <f>D119</f>
        <v>6250671.0099999998</v>
      </c>
      <c r="E8" s="458"/>
      <c r="F8" s="458"/>
      <c r="G8" s="459"/>
      <c r="H8" s="459">
        <v>12</v>
      </c>
      <c r="I8" s="460" t="s">
        <v>170</v>
      </c>
      <c r="J8" s="458"/>
      <c r="K8" s="458"/>
      <c r="L8" s="461">
        <f t="shared" si="0"/>
        <v>616811.94999999995</v>
      </c>
      <c r="M8" s="458"/>
      <c r="N8" s="95"/>
    </row>
    <row r="9" spans="1:14" ht="16.5">
      <c r="A9" s="82"/>
      <c r="B9" s="109" t="s">
        <v>416</v>
      </c>
      <c r="C9" s="141" t="s">
        <v>417</v>
      </c>
      <c r="D9" s="462">
        <f>D135</f>
        <v>2470064.94</v>
      </c>
      <c r="E9" s="458"/>
      <c r="F9" s="458"/>
      <c r="G9" s="458"/>
      <c r="H9" s="459">
        <v>13</v>
      </c>
      <c r="I9" s="460" t="s">
        <v>171</v>
      </c>
      <c r="J9" s="458"/>
      <c r="K9" s="458"/>
      <c r="L9" s="461">
        <f t="shared" si="0"/>
        <v>2211908.1199999996</v>
      </c>
      <c r="M9" s="458"/>
      <c r="N9" s="95"/>
    </row>
    <row r="10" spans="1:14" ht="15">
      <c r="A10" s="82"/>
      <c r="B10" s="81" t="s">
        <v>418</v>
      </c>
      <c r="C10" s="142"/>
      <c r="D10" s="451"/>
      <c r="E10" s="463">
        <f>SUM(D8:D9)</f>
        <v>8720735.9499999993</v>
      </c>
      <c r="F10" s="458"/>
      <c r="G10" s="458"/>
      <c r="H10" s="459">
        <v>14</v>
      </c>
      <c r="I10" s="460" t="s">
        <v>172</v>
      </c>
      <c r="J10" s="458"/>
      <c r="K10" s="458"/>
      <c r="L10" s="461">
        <f t="shared" si="0"/>
        <v>290395.76</v>
      </c>
      <c r="M10" s="458"/>
      <c r="N10" s="95"/>
    </row>
    <row r="11" spans="1:14" ht="15">
      <c r="A11" s="82"/>
      <c r="B11" s="81" t="s">
        <v>419</v>
      </c>
      <c r="C11" s="141"/>
      <c r="D11" s="451"/>
      <c r="E11" s="458"/>
      <c r="F11" s="458"/>
      <c r="G11" s="458"/>
      <c r="H11" s="459">
        <v>15</v>
      </c>
      <c r="I11" s="460" t="s">
        <v>143</v>
      </c>
      <c r="J11" s="458"/>
      <c r="K11" s="458"/>
      <c r="L11" s="461">
        <f t="shared" si="0"/>
        <v>1893030.3900000001</v>
      </c>
      <c r="M11" s="458"/>
      <c r="N11" s="95"/>
    </row>
    <row r="12" spans="1:14">
      <c r="A12" s="82"/>
      <c r="B12" s="106">
        <v>10</v>
      </c>
      <c r="C12" s="141" t="s">
        <v>173</v>
      </c>
      <c r="D12" s="461">
        <f>D149</f>
        <v>137090.99</v>
      </c>
      <c r="E12" s="458"/>
      <c r="F12" s="464"/>
      <c r="G12" s="459"/>
      <c r="H12" s="459">
        <v>16</v>
      </c>
      <c r="I12" s="460" t="s">
        <v>420</v>
      </c>
      <c r="J12" s="458"/>
      <c r="K12" s="458"/>
      <c r="L12" s="461">
        <f t="shared" si="0"/>
        <v>4283.1899999999996</v>
      </c>
      <c r="M12" s="458"/>
      <c r="N12" s="95"/>
    </row>
    <row r="13" spans="1:14">
      <c r="A13" s="82"/>
      <c r="B13" s="106">
        <v>12</v>
      </c>
      <c r="C13" s="141" t="s">
        <v>164</v>
      </c>
      <c r="D13" s="461">
        <f>D164</f>
        <v>1128524.6400000004</v>
      </c>
      <c r="E13" s="458"/>
      <c r="F13" s="464"/>
      <c r="G13" s="459"/>
      <c r="H13" s="459">
        <v>17</v>
      </c>
      <c r="I13" s="460" t="s">
        <v>176</v>
      </c>
      <c r="J13" s="458"/>
      <c r="K13" s="458"/>
      <c r="L13" s="461">
        <f t="shared" si="0"/>
        <v>681923.90999999992</v>
      </c>
      <c r="M13" s="458"/>
      <c r="N13" s="95"/>
    </row>
    <row r="14" spans="1:14" ht="15">
      <c r="A14" s="82"/>
      <c r="B14" s="106">
        <v>13</v>
      </c>
      <c r="C14" s="141" t="s">
        <v>563</v>
      </c>
      <c r="D14" s="461">
        <f>D178</f>
        <v>0</v>
      </c>
      <c r="E14" s="460"/>
      <c r="F14" s="465"/>
      <c r="G14" s="459"/>
      <c r="H14" s="466">
        <v>20</v>
      </c>
      <c r="I14" s="467" t="s">
        <v>671</v>
      </c>
      <c r="J14" s="458"/>
      <c r="K14" s="458"/>
      <c r="L14" s="461">
        <f t="shared" si="0"/>
        <v>0</v>
      </c>
      <c r="M14" s="458"/>
      <c r="N14" s="95"/>
    </row>
    <row r="15" spans="1:14">
      <c r="A15" s="82"/>
      <c r="B15" s="106">
        <v>16</v>
      </c>
      <c r="C15" s="141" t="s">
        <v>175</v>
      </c>
      <c r="D15" s="461">
        <f>D192</f>
        <v>1323681.56</v>
      </c>
      <c r="E15" s="458"/>
      <c r="F15" s="464"/>
      <c r="G15" s="459"/>
      <c r="H15" s="466">
        <v>21</v>
      </c>
      <c r="I15" s="467" t="s">
        <v>175</v>
      </c>
      <c r="J15" s="458"/>
      <c r="K15" s="458"/>
      <c r="L15" s="461">
        <f t="shared" si="0"/>
        <v>3275818.82</v>
      </c>
      <c r="M15" s="458"/>
      <c r="N15" s="95"/>
    </row>
    <row r="16" spans="1:14">
      <c r="A16" s="82"/>
      <c r="B16" s="106">
        <v>18</v>
      </c>
      <c r="C16" s="141" t="s">
        <v>177</v>
      </c>
      <c r="D16" s="461">
        <f>D207</f>
        <v>221722.9</v>
      </c>
      <c r="E16" s="458"/>
      <c r="F16" s="464"/>
      <c r="G16" s="459"/>
      <c r="H16" s="466">
        <v>22</v>
      </c>
      <c r="I16" s="467" t="s">
        <v>179</v>
      </c>
      <c r="J16" s="458"/>
      <c r="K16" s="458"/>
      <c r="L16" s="461">
        <f t="shared" si="0"/>
        <v>560661.64999999991</v>
      </c>
      <c r="M16" s="458"/>
      <c r="N16" s="95"/>
    </row>
    <row r="17" spans="1:14">
      <c r="A17" s="82"/>
      <c r="B17" s="106">
        <v>19</v>
      </c>
      <c r="C17" s="141" t="s">
        <v>421</v>
      </c>
      <c r="D17" s="461">
        <f>D222</f>
        <v>95172.65</v>
      </c>
      <c r="E17" s="458"/>
      <c r="F17" s="464"/>
      <c r="G17" s="459"/>
      <c r="H17" s="466">
        <v>23</v>
      </c>
      <c r="I17" s="467" t="s">
        <v>180</v>
      </c>
      <c r="J17" s="458"/>
      <c r="K17" s="458"/>
      <c r="L17" s="461">
        <f t="shared" si="0"/>
        <v>0</v>
      </c>
      <c r="M17" s="458"/>
      <c r="N17" s="95"/>
    </row>
    <row r="18" spans="1:14">
      <c r="A18" s="82"/>
      <c r="B18" s="106">
        <v>20</v>
      </c>
      <c r="C18" s="141" t="s">
        <v>102</v>
      </c>
      <c r="D18" s="461">
        <f>D236</f>
        <v>1536934.4499999997</v>
      </c>
      <c r="E18" s="458"/>
      <c r="F18" s="464"/>
      <c r="G18" s="459"/>
      <c r="H18" s="466">
        <v>26</v>
      </c>
      <c r="I18" s="467" t="s">
        <v>672</v>
      </c>
      <c r="J18" s="458"/>
      <c r="K18" s="458"/>
      <c r="L18" s="461">
        <f t="shared" si="0"/>
        <v>0</v>
      </c>
      <c r="M18" s="458"/>
      <c r="N18" s="95"/>
    </row>
    <row r="19" spans="1:14">
      <c r="A19" s="82"/>
      <c r="B19" s="106">
        <v>21</v>
      </c>
      <c r="C19" s="141" t="s">
        <v>564</v>
      </c>
      <c r="D19" s="461">
        <f>D250</f>
        <v>0</v>
      </c>
      <c r="E19" s="460"/>
      <c r="F19" s="464"/>
      <c r="G19" s="459"/>
      <c r="H19" s="466">
        <v>27</v>
      </c>
      <c r="I19" s="467" t="s">
        <v>182</v>
      </c>
      <c r="J19" s="458"/>
      <c r="K19" s="458"/>
      <c r="L19" s="461">
        <f t="shared" si="0"/>
        <v>37191082.789999999</v>
      </c>
      <c r="M19" s="458"/>
      <c r="N19" s="95"/>
    </row>
    <row r="20" spans="1:14">
      <c r="A20" s="82"/>
      <c r="B20" s="106">
        <v>22</v>
      </c>
      <c r="C20" s="141" t="s">
        <v>181</v>
      </c>
      <c r="D20" s="461">
        <f>D264</f>
        <v>0</v>
      </c>
      <c r="E20" s="458"/>
      <c r="F20" s="464"/>
      <c r="G20" s="459"/>
      <c r="H20" s="466">
        <v>41</v>
      </c>
      <c r="I20" s="467" t="s">
        <v>673</v>
      </c>
      <c r="J20" s="458"/>
      <c r="K20" s="458"/>
      <c r="L20" s="461">
        <f t="shared" si="0"/>
        <v>0</v>
      </c>
      <c r="M20" s="458"/>
      <c r="N20" s="95"/>
    </row>
    <row r="21" spans="1:14">
      <c r="A21" s="82"/>
      <c r="B21" s="106">
        <v>23</v>
      </c>
      <c r="C21" s="141" t="s">
        <v>565</v>
      </c>
      <c r="D21" s="461">
        <f>D278</f>
        <v>0</v>
      </c>
      <c r="E21" s="460"/>
      <c r="F21" s="464"/>
      <c r="G21" s="459"/>
      <c r="H21" s="466">
        <v>42</v>
      </c>
      <c r="I21" s="467" t="s">
        <v>674</v>
      </c>
      <c r="J21" s="458"/>
      <c r="K21" s="458"/>
      <c r="L21" s="461">
        <f t="shared" si="0"/>
        <v>0</v>
      </c>
      <c r="M21" s="458"/>
      <c r="N21" s="95"/>
    </row>
    <row r="22" spans="1:14">
      <c r="A22" s="82"/>
      <c r="B22" s="106">
        <v>24</v>
      </c>
      <c r="C22" s="141" t="s">
        <v>103</v>
      </c>
      <c r="D22" s="461">
        <f>D292</f>
        <v>1325168.4199999997</v>
      </c>
      <c r="E22" s="458"/>
      <c r="F22" s="464"/>
      <c r="G22" s="459"/>
      <c r="H22" s="466">
        <v>44</v>
      </c>
      <c r="I22" s="467" t="s">
        <v>675</v>
      </c>
      <c r="J22" s="458"/>
      <c r="K22" s="458"/>
      <c r="L22" s="461">
        <f t="shared" si="0"/>
        <v>0</v>
      </c>
      <c r="M22" s="458"/>
      <c r="N22" s="95"/>
    </row>
    <row r="23" spans="1:14">
      <c r="A23" s="82"/>
      <c r="B23" s="106">
        <v>25</v>
      </c>
      <c r="C23" s="141" t="s">
        <v>183</v>
      </c>
      <c r="D23" s="461">
        <f>D306</f>
        <v>344.88</v>
      </c>
      <c r="E23" s="458"/>
      <c r="F23" s="464"/>
      <c r="G23" s="459"/>
      <c r="H23" s="466">
        <v>51</v>
      </c>
      <c r="I23" s="460" t="s">
        <v>422</v>
      </c>
      <c r="J23" s="458"/>
      <c r="K23" s="458"/>
      <c r="L23" s="461">
        <f t="shared" ref="L23:L36" si="1">D87</f>
        <v>895974.27999999991</v>
      </c>
      <c r="M23" s="458"/>
      <c r="N23" s="95"/>
    </row>
    <row r="24" spans="1:14">
      <c r="A24" s="82"/>
      <c r="B24" s="106">
        <v>26</v>
      </c>
      <c r="C24" s="141" t="s">
        <v>423</v>
      </c>
      <c r="D24" s="461">
        <f>D320</f>
        <v>26062.57</v>
      </c>
      <c r="E24" s="458"/>
      <c r="F24" s="464"/>
      <c r="G24" s="459"/>
      <c r="H24" s="466">
        <v>52</v>
      </c>
      <c r="I24" s="460" t="s">
        <v>184</v>
      </c>
      <c r="J24" s="458"/>
      <c r="K24" s="458"/>
      <c r="L24" s="461">
        <f t="shared" si="1"/>
        <v>1197870.71</v>
      </c>
      <c r="M24" s="458"/>
      <c r="N24" s="95"/>
    </row>
    <row r="25" spans="1:14">
      <c r="A25" s="82"/>
      <c r="B25" s="106">
        <v>27</v>
      </c>
      <c r="C25" s="141" t="s">
        <v>186</v>
      </c>
      <c r="D25" s="461">
        <f>D334</f>
        <v>0</v>
      </c>
      <c r="E25" s="458"/>
      <c r="F25" s="464"/>
      <c r="G25" s="459"/>
      <c r="H25" s="466">
        <v>53</v>
      </c>
      <c r="I25" s="460" t="s">
        <v>185</v>
      </c>
      <c r="J25" s="458"/>
      <c r="K25" s="458"/>
      <c r="L25" s="461">
        <f t="shared" si="1"/>
        <v>130056.89</v>
      </c>
      <c r="M25" s="458"/>
      <c r="N25" s="95"/>
    </row>
    <row r="26" spans="1:14">
      <c r="A26" s="82"/>
      <c r="B26" s="106">
        <v>28</v>
      </c>
      <c r="C26" s="141" t="s">
        <v>187</v>
      </c>
      <c r="D26" s="461">
        <f>D348</f>
        <v>0</v>
      </c>
      <c r="E26" s="458"/>
      <c r="F26" s="464"/>
      <c r="G26" s="459"/>
      <c r="H26" s="466">
        <v>56</v>
      </c>
      <c r="I26" s="460" t="s">
        <v>108</v>
      </c>
      <c r="J26" s="458"/>
      <c r="K26" s="458"/>
      <c r="L26" s="461">
        <f t="shared" si="1"/>
        <v>0</v>
      </c>
      <c r="M26" s="458"/>
      <c r="N26" s="95"/>
    </row>
    <row r="27" spans="1:14">
      <c r="A27" s="82"/>
      <c r="B27" s="106">
        <v>30</v>
      </c>
      <c r="C27" s="141" t="s">
        <v>188</v>
      </c>
      <c r="D27" s="461">
        <f>D362</f>
        <v>3131.3</v>
      </c>
      <c r="E27" s="458"/>
      <c r="F27" s="464"/>
      <c r="G27" s="459"/>
      <c r="H27" s="466">
        <v>59</v>
      </c>
      <c r="I27" s="460" t="s">
        <v>424</v>
      </c>
      <c r="J27" s="458"/>
      <c r="K27" s="458"/>
      <c r="L27" s="461">
        <f t="shared" si="1"/>
        <v>-65469.35</v>
      </c>
      <c r="M27" s="458"/>
      <c r="N27" s="95"/>
    </row>
    <row r="28" spans="1:14" ht="14.25" customHeight="1">
      <c r="A28" s="82"/>
      <c r="B28" s="106">
        <v>32</v>
      </c>
      <c r="C28" s="141" t="s">
        <v>189</v>
      </c>
      <c r="D28" s="461">
        <f>D376</f>
        <v>158865.64999999997</v>
      </c>
      <c r="E28" s="458"/>
      <c r="F28" s="464"/>
      <c r="G28" s="459"/>
      <c r="H28" s="466">
        <v>60</v>
      </c>
      <c r="I28" s="460" t="s">
        <v>190</v>
      </c>
      <c r="J28" s="458"/>
      <c r="K28" s="458"/>
      <c r="L28" s="461">
        <f t="shared" si="1"/>
        <v>2609078.65</v>
      </c>
      <c r="M28" s="458"/>
      <c r="N28" s="95"/>
    </row>
    <row r="29" spans="1:14" ht="14.25" customHeight="1">
      <c r="A29" s="82"/>
      <c r="B29" s="106">
        <v>34</v>
      </c>
      <c r="C29" s="141" t="s">
        <v>167</v>
      </c>
      <c r="D29" s="461">
        <f>D396</f>
        <v>53469983.879999995</v>
      </c>
      <c r="E29" s="458"/>
      <c r="F29" s="464"/>
      <c r="G29" s="459"/>
      <c r="H29" s="466">
        <v>72</v>
      </c>
      <c r="I29" s="460" t="s">
        <v>670</v>
      </c>
      <c r="J29" s="458"/>
      <c r="K29" s="458"/>
      <c r="L29" s="461">
        <f t="shared" si="1"/>
        <v>0</v>
      </c>
      <c r="M29" s="458"/>
      <c r="N29" s="95"/>
    </row>
    <row r="30" spans="1:14" ht="14.25" customHeight="1">
      <c r="A30" s="82"/>
      <c r="B30" s="106">
        <v>36</v>
      </c>
      <c r="C30" s="143" t="s">
        <v>120</v>
      </c>
      <c r="D30" s="461">
        <f>D410</f>
        <v>147552.83000000002</v>
      </c>
      <c r="E30" s="458"/>
      <c r="F30" s="464"/>
      <c r="G30" s="459"/>
      <c r="H30" s="459">
        <v>73</v>
      </c>
      <c r="I30" s="460" t="s">
        <v>109</v>
      </c>
      <c r="J30" s="458"/>
      <c r="K30" s="458"/>
      <c r="L30" s="461">
        <f t="shared" si="1"/>
        <v>31508.32</v>
      </c>
      <c r="M30" s="458"/>
      <c r="N30" s="95"/>
    </row>
    <row r="31" spans="1:14" ht="14.25" customHeight="1">
      <c r="A31" s="82"/>
      <c r="B31" s="131">
        <v>38</v>
      </c>
      <c r="C31" s="143" t="s">
        <v>121</v>
      </c>
      <c r="D31" s="461">
        <f>D424</f>
        <v>3668806.7200000007</v>
      </c>
      <c r="E31" s="458"/>
      <c r="F31" s="464"/>
      <c r="G31" s="459"/>
      <c r="H31" s="459">
        <v>75</v>
      </c>
      <c r="I31" s="460" t="s">
        <v>122</v>
      </c>
      <c r="J31" s="458"/>
      <c r="K31" s="458"/>
      <c r="L31" s="461">
        <f t="shared" si="1"/>
        <v>26892.59</v>
      </c>
      <c r="M31" s="458"/>
      <c r="N31" s="95"/>
    </row>
    <row r="32" spans="1:14" ht="14.25" customHeight="1">
      <c r="A32" s="82"/>
      <c r="B32" s="131">
        <v>40</v>
      </c>
      <c r="C32" s="143" t="s">
        <v>123</v>
      </c>
      <c r="D32" s="461">
        <f>D438</f>
        <v>0</v>
      </c>
      <c r="E32" s="458"/>
      <c r="F32" s="464"/>
      <c r="G32" s="459"/>
      <c r="H32" s="459">
        <v>83</v>
      </c>
      <c r="I32" s="460" t="s">
        <v>425</v>
      </c>
      <c r="J32" s="458"/>
      <c r="K32" s="458"/>
      <c r="L32" s="461">
        <f t="shared" si="1"/>
        <v>296254.84999999998</v>
      </c>
      <c r="M32" s="458"/>
      <c r="N32" s="95"/>
    </row>
    <row r="33" spans="1:14" ht="14.25" customHeight="1">
      <c r="A33" s="82"/>
      <c r="B33" s="131">
        <v>42</v>
      </c>
      <c r="C33" s="143" t="s">
        <v>125</v>
      </c>
      <c r="D33" s="461">
        <f>D452</f>
        <v>0</v>
      </c>
      <c r="E33" s="458"/>
      <c r="F33" s="464"/>
      <c r="G33" s="459"/>
      <c r="H33" s="459">
        <v>84</v>
      </c>
      <c r="I33" s="460" t="s">
        <v>426</v>
      </c>
      <c r="J33" s="458"/>
      <c r="K33" s="458"/>
      <c r="L33" s="461">
        <f t="shared" si="1"/>
        <v>0</v>
      </c>
      <c r="M33" s="458"/>
      <c r="N33" s="95"/>
    </row>
    <row r="34" spans="1:14" ht="14.25" customHeight="1">
      <c r="A34" s="82"/>
      <c r="B34" s="131">
        <v>43</v>
      </c>
      <c r="C34" s="143" t="s">
        <v>520</v>
      </c>
      <c r="D34" s="461">
        <f>D466</f>
        <v>0</v>
      </c>
      <c r="E34" s="458"/>
      <c r="F34" s="464"/>
      <c r="G34" s="459"/>
      <c r="H34" s="466">
        <v>89</v>
      </c>
      <c r="I34" s="468" t="s">
        <v>548</v>
      </c>
      <c r="J34" s="451"/>
      <c r="K34" s="451"/>
      <c r="L34" s="461">
        <f t="shared" si="1"/>
        <v>1461474.01</v>
      </c>
      <c r="M34" s="458"/>
      <c r="N34" s="95"/>
    </row>
    <row r="35" spans="1:14" ht="14.25" customHeight="1">
      <c r="A35" s="82"/>
      <c r="B35" s="131">
        <v>46</v>
      </c>
      <c r="C35" s="143" t="s">
        <v>105</v>
      </c>
      <c r="D35" s="461">
        <f>D493</f>
        <v>0</v>
      </c>
      <c r="E35" s="458"/>
      <c r="F35" s="464"/>
      <c r="G35" s="459"/>
      <c r="H35" s="459">
        <v>98</v>
      </c>
      <c r="I35" s="460" t="s">
        <v>127</v>
      </c>
      <c r="J35" s="458"/>
      <c r="K35" s="458"/>
      <c r="L35" s="461">
        <f t="shared" si="1"/>
        <v>32109329.699999999</v>
      </c>
      <c r="M35" s="458"/>
      <c r="N35" s="95"/>
    </row>
    <row r="36" spans="1:14" ht="14.25" customHeight="1">
      <c r="A36" s="82"/>
      <c r="B36" s="106">
        <v>48</v>
      </c>
      <c r="C36" s="141" t="s">
        <v>128</v>
      </c>
      <c r="D36" s="461">
        <f>D507</f>
        <v>0</v>
      </c>
      <c r="E36" s="458"/>
      <c r="F36" s="458"/>
      <c r="G36" s="459"/>
      <c r="H36" s="459">
        <v>99</v>
      </c>
      <c r="I36" s="460" t="s">
        <v>427</v>
      </c>
      <c r="J36" s="458"/>
      <c r="K36" s="458"/>
      <c r="L36" s="462">
        <f t="shared" si="1"/>
        <v>-3024535.5999999996</v>
      </c>
      <c r="M36" s="458"/>
      <c r="N36" s="95"/>
    </row>
    <row r="37" spans="1:14" ht="17.25">
      <c r="A37" s="82"/>
      <c r="B37" s="106">
        <v>51</v>
      </c>
      <c r="C37" s="141" t="s">
        <v>566</v>
      </c>
      <c r="D37" s="461">
        <f>D521</f>
        <v>0</v>
      </c>
      <c r="E37" s="458"/>
      <c r="F37" s="464"/>
      <c r="G37" s="469"/>
      <c r="H37" s="470" t="s">
        <v>428</v>
      </c>
      <c r="I37" s="460"/>
      <c r="J37" s="458"/>
      <c r="K37" s="458"/>
      <c r="L37" s="458"/>
      <c r="M37" s="471">
        <f>SUM(L7:L36)</f>
        <v>82501975.200000003</v>
      </c>
      <c r="N37" s="95"/>
    </row>
    <row r="38" spans="1:14" ht="17.25">
      <c r="A38" s="82"/>
      <c r="B38" s="106">
        <v>52</v>
      </c>
      <c r="C38" s="141" t="s">
        <v>567</v>
      </c>
      <c r="D38" s="461">
        <f>D535</f>
        <v>0</v>
      </c>
      <c r="E38" s="458"/>
      <c r="F38" s="464"/>
      <c r="G38" s="458"/>
      <c r="H38" s="470"/>
      <c r="I38" s="460"/>
      <c r="J38" s="458"/>
      <c r="K38" s="458"/>
      <c r="L38" s="458"/>
      <c r="M38" s="471"/>
      <c r="N38" s="95"/>
    </row>
    <row r="39" spans="1:14">
      <c r="A39" s="82"/>
      <c r="B39" s="106">
        <v>53</v>
      </c>
      <c r="C39" s="141" t="s">
        <v>568</v>
      </c>
      <c r="D39" s="461">
        <f>D549</f>
        <v>0</v>
      </c>
      <c r="E39" s="458"/>
      <c r="F39" s="464"/>
      <c r="G39" s="458"/>
      <c r="H39" s="458"/>
      <c r="I39" s="460"/>
      <c r="J39" s="458"/>
      <c r="K39" s="464"/>
      <c r="L39" s="458"/>
      <c r="M39" s="458"/>
      <c r="N39" s="95"/>
    </row>
    <row r="40" spans="1:14" ht="15">
      <c r="A40" s="82"/>
      <c r="B40" s="106">
        <v>54</v>
      </c>
      <c r="C40" s="141" t="s">
        <v>569</v>
      </c>
      <c r="D40" s="461">
        <f>D564</f>
        <v>0</v>
      </c>
      <c r="E40" s="458"/>
      <c r="F40" s="464"/>
      <c r="G40" s="469"/>
      <c r="H40" s="469" t="s">
        <v>429</v>
      </c>
      <c r="I40" s="460"/>
      <c r="J40" s="458"/>
      <c r="K40" s="464"/>
      <c r="L40" s="458"/>
      <c r="M40" s="458"/>
      <c r="N40" s="95"/>
    </row>
    <row r="41" spans="1:14">
      <c r="A41" s="82"/>
      <c r="B41" s="106">
        <v>58</v>
      </c>
      <c r="C41" s="141" t="s">
        <v>558</v>
      </c>
      <c r="D41" s="461">
        <f>D575</f>
        <v>0</v>
      </c>
      <c r="E41" s="458"/>
      <c r="F41" s="464"/>
      <c r="G41" s="458"/>
      <c r="H41" s="458" t="str">
        <f>"(0)"</f>
        <v>(0)</v>
      </c>
      <c r="I41" s="460" t="s">
        <v>430</v>
      </c>
      <c r="J41" s="458"/>
      <c r="K41" s="458"/>
      <c r="L41" s="461">
        <f>E101</f>
        <v>3024535.6</v>
      </c>
      <c r="M41" s="458"/>
      <c r="N41" s="95"/>
    </row>
    <row r="42" spans="1:14" ht="16.5">
      <c r="A42" s="82"/>
      <c r="B42" s="106">
        <v>59</v>
      </c>
      <c r="C42" s="141" t="s">
        <v>106</v>
      </c>
      <c r="D42" s="462">
        <f>D589</f>
        <v>3050302.3600000003</v>
      </c>
      <c r="E42" s="458"/>
      <c r="F42" s="464"/>
      <c r="G42" s="458"/>
      <c r="H42" s="458" t="str">
        <f>"(1)"</f>
        <v>(1)</v>
      </c>
      <c r="I42" s="460" t="s">
        <v>432</v>
      </c>
      <c r="J42" s="458"/>
      <c r="K42" s="458"/>
      <c r="L42" s="461">
        <f>F101</f>
        <v>-3024535.5999999996</v>
      </c>
      <c r="M42" s="458"/>
      <c r="N42" s="95"/>
    </row>
    <row r="43" spans="1:14" ht="15">
      <c r="A43" s="82"/>
      <c r="B43" s="111" t="s">
        <v>431</v>
      </c>
      <c r="C43" s="141"/>
      <c r="D43" s="451"/>
      <c r="E43" s="455">
        <f>SUM(D12:D42)</f>
        <v>66293345.79999999</v>
      </c>
      <c r="F43" s="464"/>
      <c r="G43" s="458"/>
      <c r="H43" s="458" t="str">
        <f>"(2)"</f>
        <v>(2)</v>
      </c>
      <c r="I43" s="460" t="s">
        <v>433</v>
      </c>
      <c r="J43" s="458"/>
      <c r="K43" s="458"/>
      <c r="L43" s="461">
        <f>G101</f>
        <v>1652393.21</v>
      </c>
      <c r="M43" s="458"/>
      <c r="N43" s="95"/>
    </row>
    <row r="44" spans="1:14">
      <c r="A44" s="82"/>
      <c r="B44" s="106"/>
      <c r="C44" s="141"/>
      <c r="D44" s="464"/>
      <c r="E44" s="458"/>
      <c r="F44" s="464"/>
      <c r="G44" s="458"/>
      <c r="H44" s="458" t="str">
        <f>"(3)"</f>
        <v>(3)</v>
      </c>
      <c r="I44" s="460" t="s">
        <v>435</v>
      </c>
      <c r="J44" s="458"/>
      <c r="K44" s="458"/>
      <c r="L44" s="461">
        <f>H101</f>
        <v>26581355.850000001</v>
      </c>
      <c r="M44" s="458"/>
      <c r="N44" s="95"/>
    </row>
    <row r="45" spans="1:14" ht="15">
      <c r="A45" s="82"/>
      <c r="B45" s="89" t="s">
        <v>434</v>
      </c>
      <c r="C45" s="141"/>
      <c r="D45" s="464"/>
      <c r="E45" s="458"/>
      <c r="F45" s="464"/>
      <c r="G45" s="458"/>
      <c r="H45" s="458" t="str">
        <f>"(4)"</f>
        <v>(4)</v>
      </c>
      <c r="I45" s="460" t="s">
        <v>437</v>
      </c>
      <c r="J45" s="458"/>
      <c r="K45" s="458"/>
      <c r="L45" s="461">
        <f>I101</f>
        <v>9729776.3399999999</v>
      </c>
      <c r="M45" s="458"/>
      <c r="N45" s="95"/>
    </row>
    <row r="46" spans="1:14">
      <c r="A46" s="82"/>
      <c r="B46" s="106">
        <v>62</v>
      </c>
      <c r="C46" s="141" t="s">
        <v>436</v>
      </c>
      <c r="D46" s="461">
        <f>D601</f>
        <v>271022.52</v>
      </c>
      <c r="E46" s="458"/>
      <c r="F46" s="464"/>
      <c r="G46" s="458"/>
      <c r="H46" s="458" t="str">
        <f>"(5)"</f>
        <v>(5)</v>
      </c>
      <c r="I46" s="460" t="s">
        <v>438</v>
      </c>
      <c r="J46" s="458"/>
      <c r="K46" s="458"/>
      <c r="L46" s="461">
        <f>J101</f>
        <v>2220181.8099999996</v>
      </c>
      <c r="M46" s="458"/>
      <c r="N46" s="95"/>
    </row>
    <row r="47" spans="1:14">
      <c r="A47" s="82"/>
      <c r="B47" s="106">
        <v>64</v>
      </c>
      <c r="C47" s="141" t="s">
        <v>130</v>
      </c>
      <c r="D47" s="461">
        <f>D615</f>
        <v>247281.49</v>
      </c>
      <c r="E47" s="458"/>
      <c r="F47" s="464"/>
      <c r="G47" s="458"/>
      <c r="H47" s="458" t="s">
        <v>439</v>
      </c>
      <c r="I47" s="460" t="s">
        <v>440</v>
      </c>
      <c r="J47" s="458"/>
      <c r="K47" s="458"/>
      <c r="L47" s="461">
        <f>K101</f>
        <v>40357984.980000004</v>
      </c>
      <c r="M47" s="458"/>
      <c r="N47" s="95"/>
    </row>
    <row r="48" spans="1:14">
      <c r="A48" s="82"/>
      <c r="B48" s="106">
        <v>66</v>
      </c>
      <c r="C48" s="141" t="s">
        <v>131</v>
      </c>
      <c r="D48" s="461">
        <f>D627</f>
        <v>3779104.33</v>
      </c>
      <c r="E48" s="458"/>
      <c r="F48" s="464"/>
      <c r="G48" s="458"/>
      <c r="H48" s="458" t="s">
        <v>441</v>
      </c>
      <c r="I48" s="460" t="s">
        <v>442</v>
      </c>
      <c r="J48" s="458"/>
      <c r="K48" s="458"/>
      <c r="L48" s="461">
        <f>L101</f>
        <v>258529.95999999996</v>
      </c>
      <c r="M48" s="458"/>
      <c r="N48" s="95"/>
    </row>
    <row r="49" spans="1:14" ht="16.5">
      <c r="A49" s="82"/>
      <c r="B49" s="106">
        <v>68</v>
      </c>
      <c r="C49" s="141" t="s">
        <v>132</v>
      </c>
      <c r="D49" s="461">
        <f>D639</f>
        <v>0</v>
      </c>
      <c r="E49" s="458"/>
      <c r="F49" s="464"/>
      <c r="G49" s="458"/>
      <c r="H49" s="458" t="s">
        <v>443</v>
      </c>
      <c r="I49" s="460" t="s">
        <v>248</v>
      </c>
      <c r="J49" s="458"/>
      <c r="K49" s="458"/>
      <c r="L49" s="462">
        <f>M101</f>
        <v>1701753.0499999998</v>
      </c>
      <c r="M49" s="458"/>
      <c r="N49" s="95"/>
    </row>
    <row r="50" spans="1:14" ht="17.25">
      <c r="A50" s="82"/>
      <c r="B50" s="106">
        <v>70</v>
      </c>
      <c r="C50" s="141" t="s">
        <v>133</v>
      </c>
      <c r="D50" s="461">
        <f>D655</f>
        <v>2277760.25</v>
      </c>
      <c r="E50" s="458"/>
      <c r="F50" s="464"/>
      <c r="G50" s="458"/>
      <c r="H50" s="469" t="s">
        <v>444</v>
      </c>
      <c r="I50" s="460"/>
      <c r="J50" s="458"/>
      <c r="K50" s="458"/>
      <c r="L50" s="458"/>
      <c r="M50" s="471">
        <f>SUM(L41:L49)</f>
        <v>82501975.200000003</v>
      </c>
      <c r="N50" s="95"/>
    </row>
    <row r="51" spans="1:14">
      <c r="A51" s="82"/>
      <c r="B51" s="106">
        <v>72</v>
      </c>
      <c r="C51" s="141" t="s">
        <v>134</v>
      </c>
      <c r="D51" s="461">
        <f>D667</f>
        <v>0</v>
      </c>
      <c r="E51" s="458"/>
      <c r="F51" s="464"/>
      <c r="G51" s="458"/>
      <c r="H51" s="458"/>
      <c r="I51" s="460"/>
      <c r="J51" s="458"/>
      <c r="K51" s="458"/>
      <c r="L51" s="472"/>
      <c r="M51" s="458"/>
      <c r="N51" s="95"/>
    </row>
    <row r="52" spans="1:14" ht="15">
      <c r="A52" s="82"/>
      <c r="B52" s="106">
        <v>73</v>
      </c>
      <c r="C52" s="141" t="s">
        <v>165</v>
      </c>
      <c r="D52" s="461">
        <f>D682</f>
        <v>97550.14</v>
      </c>
      <c r="E52" s="458"/>
      <c r="F52" s="464"/>
      <c r="G52" s="469"/>
      <c r="H52" s="469" t="s">
        <v>446</v>
      </c>
      <c r="I52" s="460"/>
      <c r="J52" s="458"/>
      <c r="K52" s="464"/>
      <c r="L52" s="472"/>
      <c r="M52" s="458"/>
      <c r="N52" s="95"/>
    </row>
    <row r="53" spans="1:14">
      <c r="A53" s="82"/>
      <c r="B53" s="106">
        <v>74</v>
      </c>
      <c r="C53" s="141" t="s">
        <v>445</v>
      </c>
      <c r="D53" s="461">
        <f>D694</f>
        <v>425</v>
      </c>
      <c r="E53" s="458"/>
      <c r="F53" s="458"/>
      <c r="G53" s="458"/>
      <c r="H53" s="458"/>
      <c r="I53" s="460" t="s">
        <v>447</v>
      </c>
      <c r="J53" s="458"/>
      <c r="K53" s="458"/>
      <c r="L53" s="450">
        <f>D130</f>
        <v>296254.84999999998</v>
      </c>
      <c r="M53" s="473"/>
      <c r="N53" s="95"/>
    </row>
    <row r="54" spans="1:14">
      <c r="A54" s="82"/>
      <c r="B54" s="106">
        <v>76</v>
      </c>
      <c r="C54" s="141" t="s">
        <v>135</v>
      </c>
      <c r="D54" s="461">
        <f>D706</f>
        <v>0</v>
      </c>
      <c r="E54" s="458"/>
      <c r="F54" s="464"/>
      <c r="G54" s="458"/>
      <c r="H54" s="458"/>
      <c r="I54" s="460" t="s">
        <v>448</v>
      </c>
      <c r="J54" s="458"/>
      <c r="K54" s="458"/>
      <c r="L54" s="461">
        <f>$D145+$D160+$D188+$D203+$D218+$D232+$D260+$D288+$D302+$D316+$D330+$D344+$D358+$D372+$D392+$D406+$D420+$D434+$D448+$D489+$D503+$D585</f>
        <v>0</v>
      </c>
      <c r="M54" s="458"/>
      <c r="N54" s="95"/>
    </row>
    <row r="55" spans="1:14" ht="16.5">
      <c r="A55" s="82"/>
      <c r="B55" s="106">
        <v>78</v>
      </c>
      <c r="C55" s="141" t="s">
        <v>136</v>
      </c>
      <c r="D55" s="461">
        <f>D718</f>
        <v>218060.36000000002</v>
      </c>
      <c r="E55" s="458"/>
      <c r="F55" s="464"/>
      <c r="G55" s="458"/>
      <c r="H55" s="458"/>
      <c r="I55" s="460" t="s">
        <v>449</v>
      </c>
      <c r="J55" s="458"/>
      <c r="K55" s="458"/>
      <c r="L55" s="462">
        <f>$D597+$D611+$D623+$D635+$D652+$D663+$D678+$D690+$D702+$D714+$D726+$D738+$D764+$D752+$D764</f>
        <v>0</v>
      </c>
      <c r="M55" s="474"/>
      <c r="N55" s="95"/>
    </row>
    <row r="56" spans="1:14">
      <c r="A56" s="82"/>
      <c r="B56" s="106">
        <v>80</v>
      </c>
      <c r="C56" s="141" t="s">
        <v>137</v>
      </c>
      <c r="D56" s="461">
        <f>D730</f>
        <v>0</v>
      </c>
      <c r="E56" s="458"/>
      <c r="F56" s="464"/>
      <c r="G56" s="458"/>
      <c r="H56" s="458"/>
      <c r="I56" s="460" t="s">
        <v>450</v>
      </c>
      <c r="J56" s="458"/>
      <c r="K56" s="458"/>
      <c r="L56" s="458"/>
      <c r="M56" s="450">
        <f>SUM(L53:L55)</f>
        <v>296254.84999999998</v>
      </c>
      <c r="N56" s="95"/>
    </row>
    <row r="57" spans="1:14" ht="15">
      <c r="A57" s="82"/>
      <c r="B57" s="106">
        <v>82</v>
      </c>
      <c r="C57" s="141" t="s">
        <v>138</v>
      </c>
      <c r="D57" s="461">
        <f>D742</f>
        <v>0</v>
      </c>
      <c r="E57" s="458"/>
      <c r="F57" s="464"/>
      <c r="G57" s="458"/>
      <c r="H57" s="469" t="s">
        <v>451</v>
      </c>
      <c r="I57" s="460"/>
      <c r="J57" s="458"/>
      <c r="K57" s="458"/>
      <c r="L57" s="464"/>
      <c r="M57" s="472"/>
      <c r="N57" s="95"/>
    </row>
    <row r="58" spans="1:14">
      <c r="A58" s="82"/>
      <c r="B58" s="106">
        <v>89</v>
      </c>
      <c r="C58" s="141" t="s">
        <v>139</v>
      </c>
      <c r="D58" s="461">
        <f>D756</f>
        <v>596660.36</v>
      </c>
      <c r="E58" s="458"/>
      <c r="F58" s="464"/>
      <c r="G58" s="458"/>
      <c r="H58" s="458"/>
      <c r="I58" s="460" t="s">
        <v>447</v>
      </c>
      <c r="J58" s="458"/>
      <c r="K58" s="458"/>
      <c r="L58" s="450">
        <f>M119+M135</f>
        <v>1527695.53</v>
      </c>
      <c r="M58" s="473"/>
      <c r="N58" s="95"/>
    </row>
    <row r="59" spans="1:14" ht="16.5">
      <c r="A59" s="82"/>
      <c r="B59" s="106">
        <v>99</v>
      </c>
      <c r="C59" s="141" t="s">
        <v>140</v>
      </c>
      <c r="D59" s="462">
        <f>D767</f>
        <v>29</v>
      </c>
      <c r="E59" s="458"/>
      <c r="F59" s="464"/>
      <c r="G59" s="458"/>
      <c r="H59" s="458"/>
      <c r="I59" s="460" t="s">
        <v>448</v>
      </c>
      <c r="J59" s="458"/>
      <c r="K59" s="458"/>
      <c r="L59" s="461">
        <f>$M149+$M164+$M192+$M207+$M222+$M236+$M264+$M292+$M306+$M320+$M334+$M348+$M362+$M376+$M396+$M410+$M424+$M438+$M452+$M493+$M507+$M589</f>
        <v>108559.17</v>
      </c>
      <c r="M59" s="472"/>
      <c r="N59" s="95"/>
    </row>
    <row r="60" spans="1:14" ht="16.5">
      <c r="A60" s="82"/>
      <c r="B60" s="89" t="s">
        <v>452</v>
      </c>
      <c r="C60" s="141"/>
      <c r="D60" s="458"/>
      <c r="E60" s="475">
        <f>SUM(D46:D59)</f>
        <v>7487893.4500000002</v>
      </c>
      <c r="F60" s="464"/>
      <c r="G60" s="458"/>
      <c r="H60" s="458"/>
      <c r="I60" s="460" t="s">
        <v>449</v>
      </c>
      <c r="J60" s="458"/>
      <c r="K60" s="458"/>
      <c r="L60" s="462">
        <f>$M601+$M615+$M627+$M639+$M655+$M667+$M682+$M694+$M706+$M718+$M730+$M742+$M767+$M756</f>
        <v>65498.35</v>
      </c>
      <c r="M60" s="472"/>
      <c r="N60" s="95"/>
    </row>
    <row r="61" spans="1:14" ht="17.25">
      <c r="A61" s="82"/>
      <c r="B61" s="81" t="s">
        <v>453</v>
      </c>
      <c r="C61" s="141"/>
      <c r="D61" s="458"/>
      <c r="E61" s="471">
        <f>E10+E43+E60</f>
        <v>82501975.199999988</v>
      </c>
      <c r="F61" s="464"/>
      <c r="G61" s="458"/>
      <c r="H61" s="458"/>
      <c r="I61" s="460" t="s">
        <v>454</v>
      </c>
      <c r="J61" s="458"/>
      <c r="K61" s="458"/>
      <c r="L61" s="458"/>
      <c r="M61" s="471">
        <f>SUM(L58:L60)</f>
        <v>1701753.05</v>
      </c>
      <c r="N61" s="95"/>
    </row>
    <row r="62" spans="1:14">
      <c r="A62" s="82"/>
      <c r="D62" s="460"/>
      <c r="E62" s="451"/>
      <c r="F62" s="464"/>
      <c r="G62" s="458"/>
      <c r="H62" s="460"/>
      <c r="I62" s="460"/>
      <c r="J62" s="460"/>
      <c r="K62" s="460"/>
      <c r="L62" s="460"/>
      <c r="M62" s="458"/>
      <c r="N62" s="95"/>
    </row>
    <row r="63" spans="1:14">
      <c r="A63" s="82"/>
      <c r="D63" s="460"/>
      <c r="E63" s="451"/>
      <c r="F63" s="464"/>
      <c r="G63" s="458"/>
      <c r="H63" s="460"/>
      <c r="I63" s="460"/>
      <c r="J63" s="460"/>
      <c r="K63" s="460"/>
      <c r="L63" s="460"/>
      <c r="M63" s="458"/>
      <c r="N63" s="95"/>
    </row>
    <row r="64" spans="1:14">
      <c r="A64" s="82"/>
      <c r="D64" s="460"/>
      <c r="E64" s="451"/>
      <c r="F64" s="464"/>
      <c r="G64" s="458"/>
      <c r="H64" s="460"/>
      <c r="I64" s="460"/>
      <c r="J64" s="460"/>
      <c r="K64" s="460"/>
      <c r="L64" s="460"/>
      <c r="M64" s="458"/>
      <c r="N64" s="95"/>
    </row>
    <row r="65" spans="1:14" ht="14.25" customHeight="1">
      <c r="A65" s="82"/>
      <c r="B65" s="113" t="s">
        <v>455</v>
      </c>
      <c r="D65" s="460"/>
      <c r="E65" s="460"/>
      <c r="F65" s="464"/>
      <c r="G65" s="451"/>
      <c r="H65" s="476" t="s">
        <v>410</v>
      </c>
      <c r="I65" s="468"/>
      <c r="J65" s="460"/>
      <c r="K65" s="460"/>
      <c r="L65" s="460"/>
      <c r="M65" s="460"/>
    </row>
    <row r="66" spans="1:14" ht="14.25" customHeight="1">
      <c r="B66" s="113"/>
      <c r="D66" s="460"/>
      <c r="E66" s="460"/>
      <c r="F66" s="460"/>
      <c r="G66" s="451"/>
      <c r="H66" s="468"/>
      <c r="I66" s="468"/>
      <c r="J66" s="460"/>
      <c r="K66" s="460"/>
      <c r="L66" s="460"/>
      <c r="M66" s="460"/>
    </row>
    <row r="67" spans="1:14" ht="14.25" customHeight="1">
      <c r="B67" s="114" t="s">
        <v>191</v>
      </c>
      <c r="C67" s="112"/>
      <c r="D67" s="477"/>
      <c r="E67" s="477"/>
      <c r="F67" s="477"/>
      <c r="G67" s="467"/>
      <c r="H67" s="478" t="s">
        <v>429</v>
      </c>
      <c r="I67" s="467"/>
      <c r="J67" s="477"/>
      <c r="K67" s="477"/>
      <c r="L67" s="477"/>
      <c r="M67" s="477"/>
    </row>
    <row r="68" spans="1:14" ht="14.25" customHeight="1">
      <c r="A68" s="112"/>
      <c r="B68" s="115"/>
      <c r="C68" s="112"/>
      <c r="D68" s="477"/>
      <c r="E68" s="479" t="s">
        <v>456</v>
      </c>
      <c r="F68" s="479" t="s">
        <v>457</v>
      </c>
      <c r="G68" s="479" t="s">
        <v>458</v>
      </c>
      <c r="H68" s="479" t="s">
        <v>459</v>
      </c>
      <c r="I68" s="479" t="s">
        <v>460</v>
      </c>
      <c r="J68" s="479" t="s">
        <v>461</v>
      </c>
      <c r="K68" s="479" t="s">
        <v>462</v>
      </c>
      <c r="L68" s="477"/>
      <c r="M68" s="479" t="s">
        <v>463</v>
      </c>
      <c r="N68" s="95"/>
    </row>
    <row r="69" spans="1:14" ht="14.25" customHeight="1">
      <c r="A69" s="112"/>
      <c r="B69" s="115"/>
      <c r="C69" s="116" t="s">
        <v>464</v>
      </c>
      <c r="D69" s="479" t="s">
        <v>465</v>
      </c>
      <c r="E69" s="479" t="s">
        <v>466</v>
      </c>
      <c r="F69" s="479" t="s">
        <v>466</v>
      </c>
      <c r="G69" s="479" t="s">
        <v>467</v>
      </c>
      <c r="H69" s="479" t="s">
        <v>467</v>
      </c>
      <c r="I69" s="479" t="s">
        <v>468</v>
      </c>
      <c r="J69" s="479" t="s">
        <v>469</v>
      </c>
      <c r="K69" s="479" t="s">
        <v>470</v>
      </c>
      <c r="L69" s="479" t="s">
        <v>442</v>
      </c>
      <c r="M69" s="479" t="s">
        <v>471</v>
      </c>
      <c r="N69" s="95"/>
    </row>
    <row r="70" spans="1:14" ht="14.25" customHeight="1">
      <c r="A70" s="112"/>
      <c r="B70" s="115"/>
      <c r="C70" s="112"/>
      <c r="D70" s="477"/>
      <c r="E70" s="479" t="str">
        <f>"(0)"</f>
        <v>(0)</v>
      </c>
      <c r="F70" s="479" t="str">
        <f>"(1)"</f>
        <v>(1)</v>
      </c>
      <c r="G70" s="479" t="str">
        <f>"(2)"</f>
        <v>(2)</v>
      </c>
      <c r="H70" s="479" t="str">
        <f>"(3)"</f>
        <v>(3)</v>
      </c>
      <c r="I70" s="479" t="str">
        <f>"(4)"</f>
        <v>(4)</v>
      </c>
      <c r="J70" s="479" t="str">
        <f>"(5)"</f>
        <v>(5)</v>
      </c>
      <c r="K70" s="479" t="str">
        <f>"(7)"</f>
        <v>(7)</v>
      </c>
      <c r="L70" s="479" t="str">
        <f>"(8)"</f>
        <v>(8)</v>
      </c>
      <c r="M70" s="479" t="str">
        <f>"(9)"</f>
        <v>(9)</v>
      </c>
      <c r="N70" s="95"/>
    </row>
    <row r="71" spans="1:14" s="119" customFormat="1" ht="14.25" customHeight="1">
      <c r="A71" s="112"/>
      <c r="B71" s="117">
        <v>11</v>
      </c>
      <c r="C71" s="118" t="s">
        <v>169</v>
      </c>
      <c r="D71" s="480">
        <f>SUM(E71:M71)</f>
        <v>107623.57</v>
      </c>
      <c r="E71" s="480">
        <f t="shared" ref="E71:E100" si="2">SUMIF($B$107:$B$766,$B71,E$107:E$766)</f>
        <v>0.5</v>
      </c>
      <c r="F71" s="481" t="s">
        <v>472</v>
      </c>
      <c r="G71" s="481" t="s">
        <v>472</v>
      </c>
      <c r="H71" s="481" t="s">
        <v>472</v>
      </c>
      <c r="I71" s="481" t="s">
        <v>472</v>
      </c>
      <c r="J71" s="480">
        <f t="shared" ref="J71:M84" si="3">SUMIF($B$107:$B$766,$B71,J$107:J$766)</f>
        <v>11612.09</v>
      </c>
      <c r="K71" s="480">
        <f t="shared" si="3"/>
        <v>52624.21</v>
      </c>
      <c r="L71" s="480">
        <f t="shared" si="3"/>
        <v>43386.77</v>
      </c>
      <c r="M71" s="480">
        <f t="shared" si="3"/>
        <v>0</v>
      </c>
    </row>
    <row r="72" spans="1:14" s="119" customFormat="1" ht="14.25" customHeight="1">
      <c r="A72" s="118"/>
      <c r="B72" s="117">
        <v>12</v>
      </c>
      <c r="C72" s="118" t="s">
        <v>170</v>
      </c>
      <c r="D72" s="480">
        <f t="shared" ref="D72:D99" si="4">SUM(E72:M72)</f>
        <v>616811.94999999995</v>
      </c>
      <c r="E72" s="480">
        <f t="shared" si="2"/>
        <v>89185.65</v>
      </c>
      <c r="F72" s="481" t="s">
        <v>472</v>
      </c>
      <c r="G72" s="480">
        <f t="shared" ref="G72:I84" si="5">SUMIF($B$107:$B$766,$B72,G$107:G$766)</f>
        <v>260817.79</v>
      </c>
      <c r="H72" s="480">
        <f t="shared" si="5"/>
        <v>83597.72</v>
      </c>
      <c r="I72" s="480">
        <f t="shared" si="5"/>
        <v>111438.03</v>
      </c>
      <c r="J72" s="480">
        <f t="shared" si="3"/>
        <v>11985.61</v>
      </c>
      <c r="K72" s="480">
        <f t="shared" si="3"/>
        <v>55608.46</v>
      </c>
      <c r="L72" s="480">
        <f t="shared" si="3"/>
        <v>4178.6899999999996</v>
      </c>
      <c r="M72" s="480">
        <f t="shared" si="3"/>
        <v>0</v>
      </c>
    </row>
    <row r="73" spans="1:14" s="119" customFormat="1" ht="14.25" customHeight="1">
      <c r="A73" s="118"/>
      <c r="B73" s="117">
        <v>13</v>
      </c>
      <c r="C73" s="118" t="s">
        <v>171</v>
      </c>
      <c r="D73" s="480">
        <f t="shared" si="4"/>
        <v>2211908.1199999996</v>
      </c>
      <c r="E73" s="480">
        <f t="shared" si="2"/>
        <v>176851.66</v>
      </c>
      <c r="F73" s="481" t="s">
        <v>472</v>
      </c>
      <c r="G73" s="480">
        <f t="shared" si="5"/>
        <v>0</v>
      </c>
      <c r="H73" s="480">
        <f t="shared" si="5"/>
        <v>1250517.06</v>
      </c>
      <c r="I73" s="480">
        <f t="shared" si="5"/>
        <v>443063.53</v>
      </c>
      <c r="J73" s="480">
        <f t="shared" si="3"/>
        <v>52995.95</v>
      </c>
      <c r="K73" s="480">
        <f t="shared" si="3"/>
        <v>287818.90999999997</v>
      </c>
      <c r="L73" s="480">
        <f t="shared" si="3"/>
        <v>661.01</v>
      </c>
      <c r="M73" s="480">
        <f t="shared" si="3"/>
        <v>0</v>
      </c>
    </row>
    <row r="74" spans="1:14" s="119" customFormat="1" ht="14.25" customHeight="1">
      <c r="A74" s="118"/>
      <c r="B74" s="117">
        <v>14</v>
      </c>
      <c r="C74" s="118" t="s">
        <v>172</v>
      </c>
      <c r="D74" s="480">
        <f t="shared" si="4"/>
        <v>290395.76</v>
      </c>
      <c r="E74" s="480">
        <f t="shared" si="2"/>
        <v>38287.199999999997</v>
      </c>
      <c r="F74" s="481" t="s">
        <v>472</v>
      </c>
      <c r="G74" s="480">
        <f t="shared" si="5"/>
        <v>0</v>
      </c>
      <c r="H74" s="480">
        <f t="shared" si="5"/>
        <v>180582.86</v>
      </c>
      <c r="I74" s="480">
        <f t="shared" si="5"/>
        <v>58677.16</v>
      </c>
      <c r="J74" s="480">
        <f t="shared" si="3"/>
        <v>2641.95</v>
      </c>
      <c r="K74" s="480">
        <f t="shared" si="3"/>
        <v>9988.34</v>
      </c>
      <c r="L74" s="480">
        <f t="shared" si="3"/>
        <v>218.25</v>
      </c>
      <c r="M74" s="480">
        <f t="shared" si="3"/>
        <v>0</v>
      </c>
    </row>
    <row r="75" spans="1:14" s="119" customFormat="1" ht="14.25" customHeight="1">
      <c r="A75" s="118"/>
      <c r="B75" s="117">
        <v>15</v>
      </c>
      <c r="C75" s="95" t="s">
        <v>143</v>
      </c>
      <c r="D75" s="480">
        <f t="shared" si="4"/>
        <v>1893030.3900000001</v>
      </c>
      <c r="E75" s="480">
        <f t="shared" si="2"/>
        <v>135389.66</v>
      </c>
      <c r="F75" s="481" t="s">
        <v>472</v>
      </c>
      <c r="G75" s="480">
        <f t="shared" si="5"/>
        <v>0</v>
      </c>
      <c r="H75" s="480">
        <f t="shared" si="5"/>
        <v>816862.22</v>
      </c>
      <c r="I75" s="480">
        <f t="shared" si="5"/>
        <v>775729.97</v>
      </c>
      <c r="J75" s="480">
        <f t="shared" si="3"/>
        <v>65494.11</v>
      </c>
      <c r="K75" s="480">
        <f t="shared" si="3"/>
        <v>87894.74</v>
      </c>
      <c r="L75" s="480">
        <f t="shared" si="3"/>
        <v>11659.69</v>
      </c>
      <c r="M75" s="480">
        <f t="shared" si="3"/>
        <v>0</v>
      </c>
    </row>
    <row r="76" spans="1:14" s="119" customFormat="1" ht="14.25" customHeight="1">
      <c r="A76" s="118"/>
      <c r="B76" s="117">
        <v>16</v>
      </c>
      <c r="C76" s="95" t="s">
        <v>420</v>
      </c>
      <c r="D76" s="480">
        <f t="shared" si="4"/>
        <v>4283.1899999999996</v>
      </c>
      <c r="E76" s="480">
        <f t="shared" si="2"/>
        <v>1434.6</v>
      </c>
      <c r="F76" s="481" t="s">
        <v>472</v>
      </c>
      <c r="G76" s="480">
        <f t="shared" si="5"/>
        <v>0</v>
      </c>
      <c r="H76" s="480">
        <f t="shared" si="5"/>
        <v>1459.55</v>
      </c>
      <c r="I76" s="480">
        <f t="shared" si="5"/>
        <v>494.04</v>
      </c>
      <c r="J76" s="480">
        <f t="shared" si="3"/>
        <v>0</v>
      </c>
      <c r="K76" s="480">
        <f t="shared" si="3"/>
        <v>895</v>
      </c>
      <c r="L76" s="480">
        <f t="shared" si="3"/>
        <v>0</v>
      </c>
      <c r="M76" s="480">
        <f t="shared" si="3"/>
        <v>0</v>
      </c>
    </row>
    <row r="77" spans="1:14" s="119" customFormat="1" ht="14.25" customHeight="1">
      <c r="A77" s="118"/>
      <c r="B77" s="117">
        <v>17</v>
      </c>
      <c r="C77" s="118" t="s">
        <v>176</v>
      </c>
      <c r="D77" s="480">
        <f t="shared" si="4"/>
        <v>681923.90999999992</v>
      </c>
      <c r="E77" s="480">
        <f t="shared" si="2"/>
        <v>40628.730000000003</v>
      </c>
      <c r="F77" s="481" t="s">
        <v>472</v>
      </c>
      <c r="G77" s="480">
        <f t="shared" si="5"/>
        <v>0</v>
      </c>
      <c r="H77" s="480">
        <f t="shared" si="5"/>
        <v>418513.4</v>
      </c>
      <c r="I77" s="480">
        <f t="shared" si="5"/>
        <v>149039.5</v>
      </c>
      <c r="J77" s="480">
        <f t="shared" si="3"/>
        <v>19192.36</v>
      </c>
      <c r="K77" s="480">
        <f t="shared" si="3"/>
        <v>50916.09</v>
      </c>
      <c r="L77" s="480">
        <f t="shared" si="3"/>
        <v>3633.83</v>
      </c>
      <c r="M77" s="480">
        <f t="shared" si="3"/>
        <v>0</v>
      </c>
    </row>
    <row r="78" spans="1:14" s="119" customFormat="1" ht="14.25" customHeight="1">
      <c r="B78" s="117">
        <v>20</v>
      </c>
      <c r="C78" s="118" t="s">
        <v>671</v>
      </c>
      <c r="D78" s="480">
        <f t="shared" si="4"/>
        <v>0</v>
      </c>
      <c r="E78" s="480">
        <f t="shared" si="2"/>
        <v>0</v>
      </c>
      <c r="F78" s="481" t="s">
        <v>472</v>
      </c>
      <c r="G78" s="480">
        <f t="shared" si="5"/>
        <v>0</v>
      </c>
      <c r="H78" s="480">
        <f t="shared" si="5"/>
        <v>0</v>
      </c>
      <c r="I78" s="480">
        <f t="shared" si="5"/>
        <v>0</v>
      </c>
      <c r="J78" s="480">
        <f t="shared" si="3"/>
        <v>0</v>
      </c>
      <c r="K78" s="480">
        <f t="shared" si="3"/>
        <v>0</v>
      </c>
      <c r="L78" s="480">
        <f t="shared" si="3"/>
        <v>0</v>
      </c>
      <c r="M78" s="480">
        <f t="shared" si="3"/>
        <v>0</v>
      </c>
    </row>
    <row r="79" spans="1:14" s="119" customFormat="1" ht="14.25" customHeight="1">
      <c r="A79" s="118"/>
      <c r="B79" s="117">
        <v>21</v>
      </c>
      <c r="C79" s="118" t="s">
        <v>175</v>
      </c>
      <c r="D79" s="480">
        <f t="shared" si="4"/>
        <v>3275818.82</v>
      </c>
      <c r="E79" s="480">
        <f t="shared" si="2"/>
        <v>92766.62</v>
      </c>
      <c r="F79" s="481" t="s">
        <v>472</v>
      </c>
      <c r="G79" s="480">
        <f t="shared" si="5"/>
        <v>210607.74</v>
      </c>
      <c r="H79" s="480">
        <f t="shared" si="5"/>
        <v>1505986.06</v>
      </c>
      <c r="I79" s="480">
        <f t="shared" si="5"/>
        <v>661199.54999999993</v>
      </c>
      <c r="J79" s="480">
        <f t="shared" si="3"/>
        <v>131109.73000000001</v>
      </c>
      <c r="K79" s="480">
        <f t="shared" si="3"/>
        <v>617064.65</v>
      </c>
      <c r="L79" s="480">
        <f t="shared" si="3"/>
        <v>57084.47</v>
      </c>
      <c r="M79" s="480">
        <f t="shared" si="3"/>
        <v>0</v>
      </c>
    </row>
    <row r="80" spans="1:14" s="119" customFormat="1" ht="14.25" customHeight="1">
      <c r="A80" s="118"/>
      <c r="B80" s="117">
        <v>22</v>
      </c>
      <c r="C80" s="118" t="s">
        <v>179</v>
      </c>
      <c r="D80" s="480">
        <f t="shared" si="4"/>
        <v>560661.64999999991</v>
      </c>
      <c r="E80" s="480">
        <f t="shared" si="2"/>
        <v>48075.65</v>
      </c>
      <c r="F80" s="481" t="s">
        <v>472</v>
      </c>
      <c r="G80" s="480">
        <f t="shared" si="5"/>
        <v>32653.599999999999</v>
      </c>
      <c r="H80" s="480">
        <f t="shared" si="5"/>
        <v>330961.5</v>
      </c>
      <c r="I80" s="480">
        <f t="shared" si="5"/>
        <v>121326.93</v>
      </c>
      <c r="J80" s="480">
        <f t="shared" si="3"/>
        <v>15001.48</v>
      </c>
      <c r="K80" s="480">
        <f t="shared" si="3"/>
        <v>10590.26</v>
      </c>
      <c r="L80" s="480">
        <f t="shared" si="3"/>
        <v>2052.23</v>
      </c>
      <c r="M80" s="480">
        <f t="shared" si="3"/>
        <v>0</v>
      </c>
    </row>
    <row r="81" spans="1:13" s="119" customFormat="1" ht="14.25" customHeight="1">
      <c r="A81" s="118"/>
      <c r="B81" s="117">
        <v>23</v>
      </c>
      <c r="C81" s="118" t="s">
        <v>180</v>
      </c>
      <c r="D81" s="480">
        <f t="shared" si="4"/>
        <v>0</v>
      </c>
      <c r="E81" s="480">
        <f t="shared" si="2"/>
        <v>0</v>
      </c>
      <c r="F81" s="481" t="s">
        <v>472</v>
      </c>
      <c r="G81" s="480">
        <f t="shared" si="5"/>
        <v>0</v>
      </c>
      <c r="H81" s="480">
        <f t="shared" si="5"/>
        <v>0</v>
      </c>
      <c r="I81" s="480">
        <f t="shared" si="5"/>
        <v>0</v>
      </c>
      <c r="J81" s="480">
        <f t="shared" si="3"/>
        <v>0</v>
      </c>
      <c r="K81" s="480">
        <f t="shared" si="3"/>
        <v>0</v>
      </c>
      <c r="L81" s="480">
        <f t="shared" si="3"/>
        <v>0</v>
      </c>
      <c r="M81" s="480">
        <f t="shared" si="3"/>
        <v>0</v>
      </c>
    </row>
    <row r="82" spans="1:13" s="119" customFormat="1" ht="14.25" customHeight="1">
      <c r="B82" s="117">
        <v>26</v>
      </c>
      <c r="C82" s="118" t="s">
        <v>672</v>
      </c>
      <c r="D82" s="480">
        <f t="shared" si="4"/>
        <v>0</v>
      </c>
      <c r="E82" s="480">
        <f t="shared" si="2"/>
        <v>0</v>
      </c>
      <c r="F82" s="481" t="s">
        <v>472</v>
      </c>
      <c r="G82" s="480">
        <f t="shared" si="5"/>
        <v>0</v>
      </c>
      <c r="H82" s="480">
        <f t="shared" si="5"/>
        <v>0</v>
      </c>
      <c r="I82" s="480">
        <f t="shared" si="5"/>
        <v>0</v>
      </c>
      <c r="J82" s="480">
        <f t="shared" si="3"/>
        <v>0</v>
      </c>
      <c r="K82" s="480">
        <f t="shared" si="3"/>
        <v>0</v>
      </c>
      <c r="L82" s="480">
        <f t="shared" si="3"/>
        <v>0</v>
      </c>
      <c r="M82" s="480">
        <f t="shared" si="3"/>
        <v>0</v>
      </c>
    </row>
    <row r="83" spans="1:13" s="119" customFormat="1" ht="14.25" customHeight="1">
      <c r="A83" s="118"/>
      <c r="B83" s="117">
        <v>27</v>
      </c>
      <c r="C83" s="118" t="s">
        <v>182</v>
      </c>
      <c r="D83" s="480">
        <f t="shared" si="4"/>
        <v>37191082.789999999</v>
      </c>
      <c r="E83" s="480">
        <f t="shared" si="2"/>
        <v>86548.64</v>
      </c>
      <c r="F83" s="481" t="s">
        <v>472</v>
      </c>
      <c r="G83" s="480">
        <f t="shared" si="5"/>
        <v>478646.31</v>
      </c>
      <c r="H83" s="480">
        <f t="shared" si="5"/>
        <v>1570196.2200000002</v>
      </c>
      <c r="I83" s="480">
        <f t="shared" si="5"/>
        <v>883378.37000000011</v>
      </c>
      <c r="J83" s="480">
        <f t="shared" si="3"/>
        <v>26186.61</v>
      </c>
      <c r="K83" s="480">
        <f t="shared" si="3"/>
        <v>34140351.350000001</v>
      </c>
      <c r="L83" s="480">
        <f t="shared" si="3"/>
        <v>5775.29</v>
      </c>
      <c r="M83" s="480">
        <f t="shared" si="3"/>
        <v>0</v>
      </c>
    </row>
    <row r="84" spans="1:13" s="119" customFormat="1" ht="14.25" customHeight="1">
      <c r="B84" s="117">
        <v>41</v>
      </c>
      <c r="C84" s="118" t="s">
        <v>673</v>
      </c>
      <c r="D84" s="480">
        <f t="shared" si="4"/>
        <v>0</v>
      </c>
      <c r="E84" s="480">
        <f t="shared" si="2"/>
        <v>0</v>
      </c>
      <c r="F84" s="481" t="s">
        <v>472</v>
      </c>
      <c r="G84" s="480">
        <f t="shared" si="5"/>
        <v>0</v>
      </c>
      <c r="H84" s="480">
        <f t="shared" si="5"/>
        <v>0</v>
      </c>
      <c r="I84" s="480">
        <f t="shared" si="5"/>
        <v>0</v>
      </c>
      <c r="J84" s="480">
        <f t="shared" si="3"/>
        <v>0</v>
      </c>
      <c r="K84" s="480">
        <f t="shared" si="3"/>
        <v>0</v>
      </c>
      <c r="L84" s="480">
        <f t="shared" si="3"/>
        <v>0</v>
      </c>
      <c r="M84" s="480">
        <f t="shared" si="3"/>
        <v>0</v>
      </c>
    </row>
    <row r="85" spans="1:13" s="119" customFormat="1" ht="14.25" customHeight="1">
      <c r="B85" s="117">
        <v>42</v>
      </c>
      <c r="C85" s="118" t="s">
        <v>674</v>
      </c>
      <c r="D85" s="480">
        <f t="shared" si="4"/>
        <v>0</v>
      </c>
      <c r="E85" s="480">
        <f t="shared" si="2"/>
        <v>0</v>
      </c>
      <c r="F85" s="481" t="s">
        <v>472</v>
      </c>
      <c r="G85" s="481" t="s">
        <v>472</v>
      </c>
      <c r="H85" s="481" t="s">
        <v>472</v>
      </c>
      <c r="I85" s="481" t="s">
        <v>472</v>
      </c>
      <c r="J85" s="480">
        <f t="shared" ref="J85:K95" si="6">SUMIF($B$107:$B$766,$B85,J$107:J$766)</f>
        <v>0</v>
      </c>
      <c r="K85" s="480">
        <f t="shared" si="6"/>
        <v>0</v>
      </c>
      <c r="L85" s="481" t="s">
        <v>472</v>
      </c>
      <c r="M85" s="481" t="s">
        <v>472</v>
      </c>
    </row>
    <row r="86" spans="1:13" s="119" customFormat="1" ht="14.25" customHeight="1">
      <c r="B86" s="117">
        <v>44</v>
      </c>
      <c r="C86" s="118" t="s">
        <v>675</v>
      </c>
      <c r="D86" s="480">
        <f t="shared" si="4"/>
        <v>0</v>
      </c>
      <c r="E86" s="480">
        <f t="shared" si="2"/>
        <v>0</v>
      </c>
      <c r="F86" s="481" t="s">
        <v>472</v>
      </c>
      <c r="G86" s="481" t="s">
        <v>472</v>
      </c>
      <c r="H86" s="480">
        <f t="shared" ref="H86:I95" si="7">SUMIF($B$107:$B$766,$B86,H$107:H$766)</f>
        <v>0</v>
      </c>
      <c r="I86" s="480">
        <f t="shared" si="7"/>
        <v>0</v>
      </c>
      <c r="J86" s="480">
        <f t="shared" si="6"/>
        <v>0</v>
      </c>
      <c r="K86" s="480">
        <f t="shared" si="6"/>
        <v>0</v>
      </c>
      <c r="L86" s="480">
        <f t="shared" ref="L86:M95" si="8">SUMIF($B$107:$B$766,$B86,L$107:L$766)</f>
        <v>0</v>
      </c>
      <c r="M86" s="480">
        <f t="shared" si="8"/>
        <v>0</v>
      </c>
    </row>
    <row r="87" spans="1:13" s="119" customFormat="1" ht="14.25" customHeight="1">
      <c r="A87" s="118"/>
      <c r="B87" s="117">
        <v>51</v>
      </c>
      <c r="C87" s="95" t="s">
        <v>422</v>
      </c>
      <c r="D87" s="480">
        <f t="shared" si="4"/>
        <v>895974.27999999991</v>
      </c>
      <c r="E87" s="480">
        <f t="shared" si="2"/>
        <v>23921</v>
      </c>
      <c r="F87" s="481" t="s">
        <v>472</v>
      </c>
      <c r="G87" s="480">
        <f t="shared" ref="G87:G95" si="9">SUMIF($B$107:$B$766,$B87,G$107:G$766)</f>
        <v>0</v>
      </c>
      <c r="H87" s="480">
        <f t="shared" si="7"/>
        <v>490680.07</v>
      </c>
      <c r="I87" s="480">
        <f t="shared" si="7"/>
        <v>206813.18</v>
      </c>
      <c r="J87" s="480">
        <f t="shared" si="6"/>
        <v>12580.98</v>
      </c>
      <c r="K87" s="480">
        <f t="shared" si="6"/>
        <v>30108.37</v>
      </c>
      <c r="L87" s="480">
        <f t="shared" si="8"/>
        <v>873.98</v>
      </c>
      <c r="M87" s="480">
        <f t="shared" si="8"/>
        <v>130996.7</v>
      </c>
    </row>
    <row r="88" spans="1:13" s="119" customFormat="1" ht="14.25" customHeight="1">
      <c r="A88" s="118"/>
      <c r="B88" s="117">
        <v>52</v>
      </c>
      <c r="C88" s="118" t="s">
        <v>184</v>
      </c>
      <c r="D88" s="480">
        <f t="shared" si="4"/>
        <v>1197870.71</v>
      </c>
      <c r="E88" s="480">
        <f t="shared" si="2"/>
        <v>784</v>
      </c>
      <c r="F88" s="481" t="s">
        <v>472</v>
      </c>
      <c r="G88" s="480">
        <f t="shared" si="9"/>
        <v>0</v>
      </c>
      <c r="H88" s="480">
        <f t="shared" si="7"/>
        <v>728440.56</v>
      </c>
      <c r="I88" s="480">
        <f t="shared" si="7"/>
        <v>368281.55</v>
      </c>
      <c r="J88" s="480">
        <f t="shared" si="6"/>
        <v>90315.43</v>
      </c>
      <c r="K88" s="480">
        <f t="shared" si="6"/>
        <v>9813.9699999999993</v>
      </c>
      <c r="L88" s="480">
        <f t="shared" si="8"/>
        <v>235.2</v>
      </c>
      <c r="M88" s="480">
        <f t="shared" si="8"/>
        <v>0</v>
      </c>
    </row>
    <row r="89" spans="1:13" s="119" customFormat="1" ht="14.25" customHeight="1">
      <c r="A89" s="118"/>
      <c r="B89" s="117">
        <v>53</v>
      </c>
      <c r="C89" s="118" t="s">
        <v>185</v>
      </c>
      <c r="D89" s="480">
        <f t="shared" si="4"/>
        <v>130056.89</v>
      </c>
      <c r="E89" s="480">
        <f t="shared" si="2"/>
        <v>0</v>
      </c>
      <c r="F89" s="481" t="s">
        <v>472</v>
      </c>
      <c r="G89" s="480">
        <f t="shared" si="9"/>
        <v>0</v>
      </c>
      <c r="H89" s="480">
        <f t="shared" si="7"/>
        <v>0</v>
      </c>
      <c r="I89" s="480">
        <f t="shared" si="7"/>
        <v>0</v>
      </c>
      <c r="J89" s="480">
        <f t="shared" si="6"/>
        <v>14925.51</v>
      </c>
      <c r="K89" s="480">
        <f t="shared" si="6"/>
        <v>115131.38</v>
      </c>
      <c r="L89" s="480">
        <f t="shared" si="8"/>
        <v>0</v>
      </c>
      <c r="M89" s="480">
        <f t="shared" si="8"/>
        <v>0</v>
      </c>
    </row>
    <row r="90" spans="1:13" s="119" customFormat="1" ht="14.25" customHeight="1">
      <c r="A90" s="118"/>
      <c r="B90" s="117">
        <v>56</v>
      </c>
      <c r="C90" s="118" t="s">
        <v>108</v>
      </c>
      <c r="D90" s="480">
        <f t="shared" si="4"/>
        <v>0</v>
      </c>
      <c r="E90" s="480">
        <f t="shared" si="2"/>
        <v>0</v>
      </c>
      <c r="F90" s="481" t="s">
        <v>472</v>
      </c>
      <c r="G90" s="480">
        <f t="shared" si="9"/>
        <v>0</v>
      </c>
      <c r="H90" s="480">
        <f t="shared" si="7"/>
        <v>0</v>
      </c>
      <c r="I90" s="480">
        <f t="shared" si="7"/>
        <v>0</v>
      </c>
      <c r="J90" s="480">
        <f t="shared" si="6"/>
        <v>0</v>
      </c>
      <c r="K90" s="480">
        <f t="shared" si="6"/>
        <v>0</v>
      </c>
      <c r="L90" s="480">
        <f t="shared" si="8"/>
        <v>0</v>
      </c>
      <c r="M90" s="480">
        <f t="shared" si="8"/>
        <v>0</v>
      </c>
    </row>
    <row r="91" spans="1:13" s="119" customFormat="1" ht="14.25" customHeight="1">
      <c r="A91" s="118"/>
      <c r="B91" s="117">
        <v>59</v>
      </c>
      <c r="C91" s="118" t="s">
        <v>473</v>
      </c>
      <c r="D91" s="480">
        <f t="shared" si="4"/>
        <v>-65469.35</v>
      </c>
      <c r="E91" s="480">
        <f t="shared" si="2"/>
        <v>0</v>
      </c>
      <c r="F91" s="480">
        <f>SUMIF($B$107:$B$766,$B91,F$107:F$766)</f>
        <v>0</v>
      </c>
      <c r="G91" s="480">
        <f t="shared" si="9"/>
        <v>0</v>
      </c>
      <c r="H91" s="480">
        <f t="shared" si="7"/>
        <v>0</v>
      </c>
      <c r="I91" s="480">
        <f t="shared" si="7"/>
        <v>0</v>
      </c>
      <c r="J91" s="480">
        <f t="shared" si="6"/>
        <v>0</v>
      </c>
      <c r="K91" s="480">
        <f t="shared" si="6"/>
        <v>29</v>
      </c>
      <c r="L91" s="480">
        <f t="shared" si="8"/>
        <v>0</v>
      </c>
      <c r="M91" s="480">
        <f t="shared" si="8"/>
        <v>-65498.35</v>
      </c>
    </row>
    <row r="92" spans="1:13" s="119" customFormat="1" ht="14.25" customHeight="1">
      <c r="A92" s="118"/>
      <c r="B92" s="117">
        <v>60</v>
      </c>
      <c r="C92" s="118" t="s">
        <v>190</v>
      </c>
      <c r="D92" s="480">
        <f t="shared" si="4"/>
        <v>2609078.65</v>
      </c>
      <c r="E92" s="480">
        <f t="shared" si="2"/>
        <v>722416.44</v>
      </c>
      <c r="F92" s="481" t="s">
        <v>472</v>
      </c>
      <c r="G92" s="480">
        <f t="shared" si="9"/>
        <v>0</v>
      </c>
      <c r="H92" s="480">
        <f t="shared" si="7"/>
        <v>752808.41</v>
      </c>
      <c r="I92" s="480">
        <f t="shared" si="7"/>
        <v>286934.06</v>
      </c>
      <c r="J92" s="480">
        <f t="shared" si="6"/>
        <v>98382.19</v>
      </c>
      <c r="K92" s="480">
        <f t="shared" si="6"/>
        <v>681493.13</v>
      </c>
      <c r="L92" s="480">
        <f t="shared" si="8"/>
        <v>822.9</v>
      </c>
      <c r="M92" s="480">
        <f t="shared" si="8"/>
        <v>66221.52</v>
      </c>
    </row>
    <row r="93" spans="1:13" s="119" customFormat="1" ht="14.25" customHeight="1">
      <c r="A93" s="118"/>
      <c r="B93" s="117">
        <v>72</v>
      </c>
      <c r="C93" s="118" t="s">
        <v>670</v>
      </c>
      <c r="D93" s="480">
        <f t="shared" si="4"/>
        <v>0</v>
      </c>
      <c r="E93" s="480">
        <f t="shared" si="2"/>
        <v>0</v>
      </c>
      <c r="F93" s="480">
        <f>SUMIF($B$107:$B$766,$B93,F$107:F$766)</f>
        <v>0</v>
      </c>
      <c r="G93" s="480">
        <f t="shared" si="9"/>
        <v>0</v>
      </c>
      <c r="H93" s="480">
        <f t="shared" si="7"/>
        <v>0</v>
      </c>
      <c r="I93" s="480">
        <f t="shared" si="7"/>
        <v>0</v>
      </c>
      <c r="J93" s="480">
        <f t="shared" si="6"/>
        <v>0</v>
      </c>
      <c r="K93" s="480">
        <f t="shared" si="6"/>
        <v>0</v>
      </c>
      <c r="L93" s="480">
        <f t="shared" si="8"/>
        <v>0</v>
      </c>
      <c r="M93" s="480">
        <f t="shared" si="8"/>
        <v>0</v>
      </c>
    </row>
    <row r="94" spans="1:13" s="119" customFormat="1" ht="14.25" customHeight="1">
      <c r="A94" s="118"/>
      <c r="B94" s="117">
        <v>73</v>
      </c>
      <c r="C94" s="118" t="s">
        <v>109</v>
      </c>
      <c r="D94" s="480">
        <f t="shared" si="4"/>
        <v>31508.32</v>
      </c>
      <c r="E94" s="480">
        <f t="shared" si="2"/>
        <v>0</v>
      </c>
      <c r="F94" s="480">
        <f>SUMIF($B$107:$B$766,$B94,F$107:F$766)</f>
        <v>0</v>
      </c>
      <c r="G94" s="480">
        <f t="shared" si="9"/>
        <v>0</v>
      </c>
      <c r="H94" s="480">
        <f t="shared" si="7"/>
        <v>18540.32</v>
      </c>
      <c r="I94" s="480">
        <f t="shared" si="7"/>
        <v>6416.5</v>
      </c>
      <c r="J94" s="480">
        <f t="shared" si="6"/>
        <v>6551.5</v>
      </c>
      <c r="K94" s="480">
        <f t="shared" si="6"/>
        <v>0</v>
      </c>
      <c r="L94" s="480">
        <f t="shared" si="8"/>
        <v>0</v>
      </c>
      <c r="M94" s="480">
        <f t="shared" si="8"/>
        <v>0</v>
      </c>
    </row>
    <row r="95" spans="1:13" s="119" customFormat="1" ht="14.25" customHeight="1">
      <c r="A95" s="118"/>
      <c r="B95" s="117">
        <v>75</v>
      </c>
      <c r="C95" s="118" t="s">
        <v>122</v>
      </c>
      <c r="D95" s="480">
        <f t="shared" si="4"/>
        <v>26892.59</v>
      </c>
      <c r="E95" s="480">
        <f t="shared" si="2"/>
        <v>0</v>
      </c>
      <c r="F95" s="480">
        <f>SUMIF($B$107:$B$766,$B95,F$107:F$766)</f>
        <v>0</v>
      </c>
      <c r="G95" s="480">
        <f t="shared" si="9"/>
        <v>0</v>
      </c>
      <c r="H95" s="480">
        <f t="shared" si="7"/>
        <v>0</v>
      </c>
      <c r="I95" s="480">
        <f t="shared" si="7"/>
        <v>0</v>
      </c>
      <c r="J95" s="480">
        <f t="shared" si="6"/>
        <v>0</v>
      </c>
      <c r="K95" s="480">
        <f t="shared" si="6"/>
        <v>26892.59</v>
      </c>
      <c r="L95" s="480">
        <f t="shared" si="8"/>
        <v>0</v>
      </c>
      <c r="M95" s="480">
        <f t="shared" si="8"/>
        <v>0</v>
      </c>
    </row>
    <row r="96" spans="1:13" s="119" customFormat="1" ht="14.25" customHeight="1">
      <c r="A96" s="118"/>
      <c r="B96" s="117">
        <v>83</v>
      </c>
      <c r="C96" s="118" t="s">
        <v>124</v>
      </c>
      <c r="D96" s="480">
        <f t="shared" si="4"/>
        <v>296254.84999999998</v>
      </c>
      <c r="E96" s="480">
        <f t="shared" si="2"/>
        <v>0</v>
      </c>
      <c r="F96" s="481" t="s">
        <v>472</v>
      </c>
      <c r="G96" s="481" t="s">
        <v>472</v>
      </c>
      <c r="H96" s="481" t="s">
        <v>472</v>
      </c>
      <c r="I96" s="481" t="s">
        <v>472</v>
      </c>
      <c r="J96" s="481" t="s">
        <v>472</v>
      </c>
      <c r="K96" s="480">
        <f>SUMIF($B$107:$B$766,$B96,K$107:K$766)</f>
        <v>296254.84999999998</v>
      </c>
      <c r="L96" s="481" t="s">
        <v>472</v>
      </c>
      <c r="M96" s="481" t="s">
        <v>472</v>
      </c>
    </row>
    <row r="97" spans="1:13" s="119" customFormat="1" ht="12.75">
      <c r="A97" s="118"/>
      <c r="B97" s="117">
        <v>84</v>
      </c>
      <c r="C97" s="118" t="s">
        <v>126</v>
      </c>
      <c r="D97" s="480">
        <f t="shared" si="4"/>
        <v>0</v>
      </c>
      <c r="E97" s="480">
        <f t="shared" si="2"/>
        <v>0</v>
      </c>
      <c r="F97" s="481" t="s">
        <v>472</v>
      </c>
      <c r="G97" s="481" t="s">
        <v>472</v>
      </c>
      <c r="H97" s="481" t="s">
        <v>472</v>
      </c>
      <c r="I97" s="481" t="s">
        <v>472</v>
      </c>
      <c r="J97" s="481" t="s">
        <v>472</v>
      </c>
      <c r="K97" s="480">
        <f>SUMIF($B$107:$B$766,$B97,K$107:K$766)</f>
        <v>0</v>
      </c>
      <c r="L97" s="481" t="s">
        <v>472</v>
      </c>
      <c r="M97" s="481" t="s">
        <v>472</v>
      </c>
    </row>
    <row r="98" spans="1:13" s="119" customFormat="1" ht="12.75">
      <c r="A98" s="118"/>
      <c r="B98" s="117">
        <v>89</v>
      </c>
      <c r="C98" s="118" t="s">
        <v>548</v>
      </c>
      <c r="D98" s="480">
        <f t="shared" si="4"/>
        <v>1461474.01</v>
      </c>
      <c r="E98" s="480">
        <f t="shared" si="2"/>
        <v>0</v>
      </c>
      <c r="F98" s="480">
        <f>SUMIF($B$107:$B$766,$B98,F$107:F$766)</f>
        <v>0</v>
      </c>
      <c r="G98" s="481" t="s">
        <v>472</v>
      </c>
      <c r="H98" s="481" t="s">
        <v>472</v>
      </c>
      <c r="I98" s="481" t="s">
        <v>472</v>
      </c>
      <c r="J98" s="481" t="s">
        <v>472</v>
      </c>
      <c r="K98" s="481" t="s">
        <v>472</v>
      </c>
      <c r="L98" s="481" t="s">
        <v>472</v>
      </c>
      <c r="M98" s="480">
        <f>SUMIF($B$107:$B$766,$B98,M$107:M$766)</f>
        <v>1461474.01</v>
      </c>
    </row>
    <row r="99" spans="1:13" s="119" customFormat="1" ht="12.75">
      <c r="A99" s="118"/>
      <c r="B99" s="117">
        <v>98</v>
      </c>
      <c r="C99" s="118" t="s">
        <v>127</v>
      </c>
      <c r="D99" s="480">
        <f t="shared" si="4"/>
        <v>32109329.699999999</v>
      </c>
      <c r="E99" s="480">
        <f t="shared" si="2"/>
        <v>1568245.25</v>
      </c>
      <c r="F99" s="480">
        <f>SUMIF($B$107:$B$766,$B99,F$107:F$766)</f>
        <v>0</v>
      </c>
      <c r="G99" s="480">
        <f t="shared" ref="G99:L99" si="10">SUMIF($B$107:$B$766,$B99,G$107:G$766)</f>
        <v>669667.77</v>
      </c>
      <c r="H99" s="480">
        <f t="shared" si="10"/>
        <v>18432209.899999999</v>
      </c>
      <c r="I99" s="480">
        <f t="shared" si="10"/>
        <v>5656983.9700000007</v>
      </c>
      <c r="J99" s="480">
        <f t="shared" si="10"/>
        <v>1661206.3099999998</v>
      </c>
      <c r="K99" s="480">
        <f t="shared" si="10"/>
        <v>3884509.68</v>
      </c>
      <c r="L99" s="480">
        <f t="shared" si="10"/>
        <v>127947.64999999998</v>
      </c>
      <c r="M99" s="480">
        <f>SUMIF($B$107:$B$766,$B99,M$107:M$766)</f>
        <v>108559.17</v>
      </c>
    </row>
    <row r="100" spans="1:13" s="119" customFormat="1" ht="15">
      <c r="A100" s="118"/>
      <c r="B100" s="117">
        <v>99</v>
      </c>
      <c r="C100" s="118" t="s">
        <v>427</v>
      </c>
      <c r="D100" s="482">
        <f>SUM(E100:M100)</f>
        <v>-3024535.5999999996</v>
      </c>
      <c r="E100" s="482">
        <f t="shared" si="2"/>
        <v>0</v>
      </c>
      <c r="F100" s="482">
        <f>F118+F134+F148+F163+F191+F206+F221+F235+F263+F291+F305+F319+F333+F347+F361+F375+F395+F409+F423+F437+F451+F492+F506+F588+F600+F614+F626+F638+F654+F666+F681+F693+F705+F717+F729+F741+F766+F755</f>
        <v>-3024535.5999999996</v>
      </c>
      <c r="G100" s="483" t="s">
        <v>472</v>
      </c>
      <c r="H100" s="483" t="s">
        <v>472</v>
      </c>
      <c r="I100" s="483" t="s">
        <v>472</v>
      </c>
      <c r="J100" s="483" t="s">
        <v>472</v>
      </c>
      <c r="K100" s="483" t="s">
        <v>472</v>
      </c>
      <c r="L100" s="483" t="s">
        <v>472</v>
      </c>
      <c r="M100" s="483" t="s">
        <v>472</v>
      </c>
    </row>
    <row r="101" spans="1:13" s="121" customFormat="1" ht="15">
      <c r="A101" s="118"/>
      <c r="B101" s="120"/>
      <c r="C101" s="120" t="s">
        <v>474</v>
      </c>
      <c r="D101" s="484">
        <f>SUM(D71:D100)</f>
        <v>82501975.200000003</v>
      </c>
      <c r="E101" s="484">
        <f>SUM(E71:E100)</f>
        <v>3024535.6</v>
      </c>
      <c r="F101" s="484">
        <f>SUM(F71:F100)</f>
        <v>-3024535.5999999996</v>
      </c>
      <c r="G101" s="484">
        <f>SUM(G71:G100)</f>
        <v>1652393.21</v>
      </c>
      <c r="H101" s="484">
        <f t="shared" ref="H101:M101" si="11">SUM(H71:H100)</f>
        <v>26581355.850000001</v>
      </c>
      <c r="I101" s="484">
        <f t="shared" si="11"/>
        <v>9729776.3399999999</v>
      </c>
      <c r="J101" s="484">
        <f t="shared" si="11"/>
        <v>2220181.8099999996</v>
      </c>
      <c r="K101" s="484">
        <f t="shared" si="11"/>
        <v>40357984.980000004</v>
      </c>
      <c r="L101" s="484">
        <f t="shared" si="11"/>
        <v>258529.95999999996</v>
      </c>
      <c r="M101" s="484">
        <f t="shared" si="11"/>
        <v>1701753.0499999998</v>
      </c>
    </row>
    <row r="102" spans="1:13" s="119" customFormat="1" ht="12.75">
      <c r="A102" s="110"/>
      <c r="B102" s="122"/>
      <c r="C102" s="122"/>
      <c r="D102" s="480"/>
      <c r="E102" s="480"/>
      <c r="F102" s="480"/>
      <c r="G102" s="480"/>
      <c r="H102" s="480"/>
      <c r="I102" s="480"/>
      <c r="J102" s="480"/>
      <c r="K102" s="480"/>
      <c r="L102" s="480"/>
      <c r="M102" s="480"/>
    </row>
    <row r="103" spans="1:13" s="119" customFormat="1" ht="12.75">
      <c r="A103" s="118"/>
      <c r="B103" s="110" t="s">
        <v>475</v>
      </c>
      <c r="D103" s="456"/>
      <c r="E103" s="456"/>
      <c r="F103" s="456"/>
      <c r="G103" s="456"/>
      <c r="H103" s="456"/>
      <c r="I103" s="485" t="s">
        <v>429</v>
      </c>
      <c r="J103" s="456"/>
      <c r="K103" s="456"/>
      <c r="L103" s="456"/>
      <c r="M103" s="456"/>
    </row>
    <row r="104" spans="1:13" s="119" customFormat="1" ht="12.75">
      <c r="B104" s="122"/>
      <c r="C104" s="118"/>
      <c r="D104" s="480"/>
      <c r="E104" s="481" t="s">
        <v>456</v>
      </c>
      <c r="F104" s="481" t="s">
        <v>457</v>
      </c>
      <c r="G104" s="481" t="s">
        <v>458</v>
      </c>
      <c r="H104" s="481" t="s">
        <v>459</v>
      </c>
      <c r="I104" s="481" t="s">
        <v>460</v>
      </c>
      <c r="J104" s="486" t="s">
        <v>461</v>
      </c>
      <c r="K104" s="486" t="s">
        <v>462</v>
      </c>
      <c r="L104" s="480"/>
      <c r="M104" s="481" t="s">
        <v>463</v>
      </c>
    </row>
    <row r="105" spans="1:13" s="119" customFormat="1" ht="12.75">
      <c r="B105" s="122"/>
      <c r="C105" s="123" t="s">
        <v>464</v>
      </c>
      <c r="D105" s="481" t="s">
        <v>465</v>
      </c>
      <c r="E105" s="481" t="s">
        <v>466</v>
      </c>
      <c r="F105" s="481" t="s">
        <v>466</v>
      </c>
      <c r="G105" s="481" t="s">
        <v>467</v>
      </c>
      <c r="H105" s="481" t="s">
        <v>467</v>
      </c>
      <c r="I105" s="481" t="s">
        <v>468</v>
      </c>
      <c r="J105" s="486" t="s">
        <v>469</v>
      </c>
      <c r="K105" s="481" t="s">
        <v>470</v>
      </c>
      <c r="L105" s="481" t="s">
        <v>442</v>
      </c>
      <c r="M105" s="481" t="s">
        <v>471</v>
      </c>
    </row>
    <row r="106" spans="1:13" s="119" customFormat="1" ht="12.75">
      <c r="B106" s="122"/>
      <c r="C106" s="118"/>
      <c r="D106" s="480"/>
      <c r="E106" s="481" t="str">
        <f>"(0)"</f>
        <v>(0)</v>
      </c>
      <c r="F106" s="481" t="str">
        <f>"(1)"</f>
        <v>(1)</v>
      </c>
      <c r="G106" s="481" t="str">
        <f>"(2)"</f>
        <v>(2)</v>
      </c>
      <c r="H106" s="481" t="str">
        <f>"(3)"</f>
        <v>(3)</v>
      </c>
      <c r="I106" s="481" t="str">
        <f>"(4)"</f>
        <v>(4)</v>
      </c>
      <c r="J106" s="481" t="str">
        <f>"(5)"</f>
        <v>(5)</v>
      </c>
      <c r="K106" s="481" t="str">
        <f>"(7)"</f>
        <v>(7)</v>
      </c>
      <c r="L106" s="481" t="str">
        <f>"(8)"</f>
        <v>(8)</v>
      </c>
      <c r="M106" s="481" t="str">
        <f>"(9)"</f>
        <v>(9)</v>
      </c>
    </row>
    <row r="107" spans="1:13" s="119" customFormat="1" ht="12.75">
      <c r="B107" s="117">
        <v>11</v>
      </c>
      <c r="C107" s="118" t="s">
        <v>169</v>
      </c>
      <c r="D107" s="480">
        <f t="shared" ref="D107:D117" si="12">SUM(E107:M107)</f>
        <v>107623.57</v>
      </c>
      <c r="E107" s="487">
        <v>0.5</v>
      </c>
      <c r="F107" s="481" t="s">
        <v>472</v>
      </c>
      <c r="G107" s="481" t="s">
        <v>472</v>
      </c>
      <c r="H107" s="481" t="s">
        <v>472</v>
      </c>
      <c r="I107" s="481" t="s">
        <v>472</v>
      </c>
      <c r="J107" s="488">
        <v>11612.09</v>
      </c>
      <c r="K107" s="488">
        <v>52624.21</v>
      </c>
      <c r="L107" s="488">
        <v>43386.77</v>
      </c>
      <c r="M107" s="488"/>
    </row>
    <row r="108" spans="1:13" s="119" customFormat="1" ht="12.75">
      <c r="B108" s="117">
        <v>12</v>
      </c>
      <c r="C108" s="118" t="s">
        <v>170</v>
      </c>
      <c r="D108" s="480">
        <f t="shared" si="12"/>
        <v>616811.94999999995</v>
      </c>
      <c r="E108" s="487">
        <v>89185.65</v>
      </c>
      <c r="F108" s="481" t="s">
        <v>472</v>
      </c>
      <c r="G108" s="488">
        <v>260817.79</v>
      </c>
      <c r="H108" s="487">
        <v>83597.72</v>
      </c>
      <c r="I108" s="488">
        <v>111438.03</v>
      </c>
      <c r="J108" s="488">
        <v>11985.61</v>
      </c>
      <c r="K108" s="488">
        <v>55608.46</v>
      </c>
      <c r="L108" s="488">
        <v>4178.6899999999996</v>
      </c>
      <c r="M108" s="488"/>
    </row>
    <row r="109" spans="1:13" s="119" customFormat="1" ht="12.75">
      <c r="B109" s="117">
        <v>13</v>
      </c>
      <c r="C109" s="118" t="s">
        <v>171</v>
      </c>
      <c r="D109" s="480">
        <f t="shared" si="12"/>
        <v>2211908.1199999996</v>
      </c>
      <c r="E109" s="487">
        <v>176851.66</v>
      </c>
      <c r="F109" s="481" t="s">
        <v>472</v>
      </c>
      <c r="G109" s="488"/>
      <c r="H109" s="487">
        <v>1250517.06</v>
      </c>
      <c r="I109" s="488">
        <v>443063.53</v>
      </c>
      <c r="J109" s="488">
        <v>52995.95</v>
      </c>
      <c r="K109" s="488">
        <v>287818.90999999997</v>
      </c>
      <c r="L109" s="488">
        <v>661.01</v>
      </c>
      <c r="M109" s="488"/>
    </row>
    <row r="110" spans="1:13" s="119" customFormat="1" ht="12.75">
      <c r="B110" s="117">
        <v>14</v>
      </c>
      <c r="C110" s="118" t="s">
        <v>172</v>
      </c>
      <c r="D110" s="480">
        <f t="shared" si="12"/>
        <v>290395.76</v>
      </c>
      <c r="E110" s="487">
        <v>38287.199999999997</v>
      </c>
      <c r="F110" s="481" t="s">
        <v>472</v>
      </c>
      <c r="G110" s="488"/>
      <c r="H110" s="487">
        <v>180582.86</v>
      </c>
      <c r="I110" s="488">
        <v>58677.16</v>
      </c>
      <c r="J110" s="488">
        <v>2641.95</v>
      </c>
      <c r="K110" s="488">
        <v>9988.34</v>
      </c>
      <c r="L110" s="488">
        <v>218.25</v>
      </c>
      <c r="M110" s="488"/>
    </row>
    <row r="111" spans="1:13" s="119" customFormat="1" ht="12.75">
      <c r="B111" s="117">
        <v>15</v>
      </c>
      <c r="C111" s="118" t="s">
        <v>143</v>
      </c>
      <c r="D111" s="480">
        <f t="shared" si="12"/>
        <v>1893030.3900000001</v>
      </c>
      <c r="E111" s="487">
        <v>135389.66</v>
      </c>
      <c r="F111" s="481" t="s">
        <v>472</v>
      </c>
      <c r="G111" s="488"/>
      <c r="H111" s="487">
        <v>816862.22</v>
      </c>
      <c r="I111" s="488">
        <v>775729.97</v>
      </c>
      <c r="J111" s="488">
        <v>65494.11</v>
      </c>
      <c r="K111" s="488">
        <v>87894.74</v>
      </c>
      <c r="L111" s="488">
        <v>11659.69</v>
      </c>
      <c r="M111" s="488"/>
    </row>
    <row r="112" spans="1:13" s="119" customFormat="1" ht="12.75">
      <c r="B112" s="117">
        <v>16</v>
      </c>
      <c r="C112" s="118" t="s">
        <v>174</v>
      </c>
      <c r="D112" s="480">
        <f t="shared" si="12"/>
        <v>4283.1899999999996</v>
      </c>
      <c r="E112" s="487">
        <v>1434.6</v>
      </c>
      <c r="F112" s="481" t="s">
        <v>472</v>
      </c>
      <c r="G112" s="488"/>
      <c r="H112" s="487">
        <v>1459.55</v>
      </c>
      <c r="I112" s="488">
        <v>494.04</v>
      </c>
      <c r="J112" s="488"/>
      <c r="K112" s="488">
        <v>895</v>
      </c>
      <c r="L112" s="488"/>
      <c r="M112" s="488"/>
    </row>
    <row r="113" spans="1:13" s="119" customFormat="1" ht="12.75">
      <c r="B113" s="117">
        <v>17</v>
      </c>
      <c r="C113" s="118" t="s">
        <v>176</v>
      </c>
      <c r="D113" s="480">
        <f t="shared" si="12"/>
        <v>681923.90999999992</v>
      </c>
      <c r="E113" s="487">
        <v>40628.730000000003</v>
      </c>
      <c r="F113" s="481" t="s">
        <v>472</v>
      </c>
      <c r="G113" s="488"/>
      <c r="H113" s="487">
        <v>418513.4</v>
      </c>
      <c r="I113" s="488">
        <v>149039.5</v>
      </c>
      <c r="J113" s="488">
        <v>19192.36</v>
      </c>
      <c r="K113" s="488">
        <v>50916.09</v>
      </c>
      <c r="L113" s="488">
        <v>3633.83</v>
      </c>
      <c r="M113" s="488"/>
    </row>
    <row r="114" spans="1:13" s="119" customFormat="1" ht="12.75">
      <c r="B114" s="117">
        <v>22</v>
      </c>
      <c r="C114" s="118" t="s">
        <v>179</v>
      </c>
      <c r="D114" s="480">
        <f t="shared" si="12"/>
        <v>560661.64999999991</v>
      </c>
      <c r="E114" s="487">
        <v>48075.65</v>
      </c>
      <c r="F114" s="481" t="s">
        <v>472</v>
      </c>
      <c r="G114" s="488">
        <v>32653.599999999999</v>
      </c>
      <c r="H114" s="487">
        <v>330961.5</v>
      </c>
      <c r="I114" s="488">
        <v>121326.93</v>
      </c>
      <c r="J114" s="488">
        <f>14787.43+214.05</f>
        <v>15001.48</v>
      </c>
      <c r="K114" s="488">
        <v>10590.26</v>
      </c>
      <c r="L114" s="488">
        <v>2052.23</v>
      </c>
      <c r="M114" s="488"/>
    </row>
    <row r="115" spans="1:13" s="119" customFormat="1" ht="12.75">
      <c r="B115" s="117">
        <v>23</v>
      </c>
      <c r="C115" s="118" t="s">
        <v>180</v>
      </c>
      <c r="D115" s="480">
        <f t="shared" si="12"/>
        <v>0</v>
      </c>
      <c r="E115" s="487"/>
      <c r="F115" s="481" t="s">
        <v>472</v>
      </c>
      <c r="G115" s="488"/>
      <c r="H115" s="487"/>
      <c r="I115" s="488"/>
      <c r="J115" s="488"/>
      <c r="K115" s="488"/>
      <c r="L115" s="488"/>
      <c r="M115" s="488"/>
    </row>
    <row r="116" spans="1:13" s="119" customFormat="1" ht="12.75">
      <c r="B116" s="117">
        <v>89</v>
      </c>
      <c r="C116" s="118" t="s">
        <v>548</v>
      </c>
      <c r="D116" s="480">
        <f t="shared" si="12"/>
        <v>0</v>
      </c>
      <c r="E116" s="487"/>
      <c r="F116" s="481" t="s">
        <v>472</v>
      </c>
      <c r="G116" s="489" t="s">
        <v>472</v>
      </c>
      <c r="H116" s="490" t="s">
        <v>472</v>
      </c>
      <c r="I116" s="489" t="s">
        <v>472</v>
      </c>
      <c r="J116" s="489" t="s">
        <v>472</v>
      </c>
      <c r="K116" s="489" t="s">
        <v>472</v>
      </c>
      <c r="L116" s="489" t="s">
        <v>472</v>
      </c>
      <c r="M116" s="456"/>
    </row>
    <row r="117" spans="1:13" s="119" customFormat="1" ht="12.75">
      <c r="B117" s="117">
        <v>98</v>
      </c>
      <c r="C117" s="118" t="s">
        <v>127</v>
      </c>
      <c r="D117" s="480">
        <f t="shared" si="12"/>
        <v>-96877.179999999978</v>
      </c>
      <c r="E117" s="488">
        <v>75909.98</v>
      </c>
      <c r="F117" s="481" t="s">
        <v>472</v>
      </c>
      <c r="G117" s="481">
        <v>85394.11</v>
      </c>
      <c r="H117" s="481">
        <v>713755.13</v>
      </c>
      <c r="I117" s="481">
        <v>-1096435.93</v>
      </c>
      <c r="J117" s="481">
        <v>31590.11</v>
      </c>
      <c r="K117" s="488">
        <v>85690.52</v>
      </c>
      <c r="L117" s="481">
        <v>7218.9</v>
      </c>
      <c r="M117" s="481"/>
    </row>
    <row r="118" spans="1:13" s="119" customFormat="1" ht="15">
      <c r="B118" s="117">
        <v>99</v>
      </c>
      <c r="C118" s="118" t="s">
        <v>427</v>
      </c>
      <c r="D118" s="482">
        <f>SUM(E118:F118)</f>
        <v>-19090.349999999999</v>
      </c>
      <c r="E118" s="482">
        <v>0</v>
      </c>
      <c r="F118" s="482">
        <v>-19090.349999999999</v>
      </c>
      <c r="G118" s="483" t="s">
        <v>472</v>
      </c>
      <c r="H118" s="483" t="s">
        <v>472</v>
      </c>
      <c r="I118" s="483" t="s">
        <v>472</v>
      </c>
      <c r="J118" s="483" t="s">
        <v>472</v>
      </c>
      <c r="K118" s="483" t="s">
        <v>472</v>
      </c>
      <c r="L118" s="483" t="s">
        <v>472</v>
      </c>
      <c r="M118" s="483" t="s">
        <v>472</v>
      </c>
    </row>
    <row r="119" spans="1:13" s="121" customFormat="1" ht="15">
      <c r="A119" s="119"/>
      <c r="B119" s="124"/>
      <c r="C119" s="110" t="s">
        <v>474</v>
      </c>
      <c r="D119" s="484">
        <f>SUM(D107:D118)</f>
        <v>6250671.0099999998</v>
      </c>
      <c r="E119" s="484">
        <f t="shared" ref="E119:M119" si="13">SUM(E107:E118)</f>
        <v>605763.63</v>
      </c>
      <c r="F119" s="484">
        <f>SUM(F107:F118)</f>
        <v>-19090.349999999999</v>
      </c>
      <c r="G119" s="484">
        <f t="shared" si="13"/>
        <v>378865.5</v>
      </c>
      <c r="H119" s="484">
        <f t="shared" si="13"/>
        <v>3796249.44</v>
      </c>
      <c r="I119" s="484">
        <f t="shared" si="13"/>
        <v>563333.23</v>
      </c>
      <c r="J119" s="484">
        <f t="shared" si="13"/>
        <v>210513.66000000003</v>
      </c>
      <c r="K119" s="484">
        <f t="shared" si="13"/>
        <v>642026.53</v>
      </c>
      <c r="L119" s="484">
        <f t="shared" si="13"/>
        <v>73009.37</v>
      </c>
      <c r="M119" s="484">
        <f t="shared" si="13"/>
        <v>0</v>
      </c>
    </row>
    <row r="120" spans="1:13" s="119" customFormat="1" ht="12.75">
      <c r="A120" s="121"/>
      <c r="B120" s="125"/>
      <c r="D120" s="456"/>
      <c r="E120" s="456"/>
      <c r="F120" s="456"/>
      <c r="G120" s="456"/>
      <c r="H120" s="456"/>
      <c r="I120" s="456"/>
      <c r="J120" s="456"/>
      <c r="K120" s="456"/>
      <c r="L120" s="456"/>
      <c r="M120" s="456"/>
    </row>
    <row r="121" spans="1:13" s="119" customFormat="1" ht="12.75">
      <c r="B121" s="126"/>
      <c r="D121" s="456"/>
      <c r="E121" s="456"/>
      <c r="F121" s="456"/>
      <c r="G121" s="456"/>
      <c r="H121" s="456"/>
      <c r="I121" s="456"/>
      <c r="J121" s="456"/>
      <c r="K121" s="456"/>
      <c r="L121" s="456"/>
      <c r="M121" s="456"/>
    </row>
    <row r="122" spans="1:13" s="119" customFormat="1" ht="12.75">
      <c r="B122" s="110" t="s">
        <v>476</v>
      </c>
      <c r="D122" s="456"/>
      <c r="E122" s="456"/>
      <c r="F122" s="456"/>
      <c r="G122" s="456"/>
      <c r="H122" s="456"/>
      <c r="I122" s="485" t="s">
        <v>429</v>
      </c>
      <c r="J122" s="456"/>
      <c r="K122" s="456"/>
      <c r="L122" s="456"/>
      <c r="M122" s="456"/>
    </row>
    <row r="123" spans="1:13" s="119" customFormat="1" ht="12.75">
      <c r="B123" s="122"/>
      <c r="C123" s="118"/>
      <c r="D123" s="480"/>
      <c r="E123" s="481" t="s">
        <v>456</v>
      </c>
      <c r="F123" s="481" t="s">
        <v>457</v>
      </c>
      <c r="G123" s="481" t="s">
        <v>458</v>
      </c>
      <c r="H123" s="481" t="s">
        <v>459</v>
      </c>
      <c r="I123" s="481" t="s">
        <v>460</v>
      </c>
      <c r="J123" s="486" t="s">
        <v>461</v>
      </c>
      <c r="K123" s="486" t="s">
        <v>462</v>
      </c>
      <c r="L123" s="480"/>
      <c r="M123" s="481" t="s">
        <v>463</v>
      </c>
    </row>
    <row r="124" spans="1:13" s="119" customFormat="1" ht="12.75">
      <c r="B124" s="122"/>
      <c r="C124" s="123" t="s">
        <v>464</v>
      </c>
      <c r="D124" s="481" t="s">
        <v>465</v>
      </c>
      <c r="E124" s="481" t="s">
        <v>466</v>
      </c>
      <c r="F124" s="481" t="s">
        <v>466</v>
      </c>
      <c r="G124" s="481" t="s">
        <v>467</v>
      </c>
      <c r="H124" s="481" t="s">
        <v>467</v>
      </c>
      <c r="I124" s="481" t="s">
        <v>468</v>
      </c>
      <c r="J124" s="486" t="s">
        <v>469</v>
      </c>
      <c r="K124" s="481" t="s">
        <v>470</v>
      </c>
      <c r="L124" s="481" t="s">
        <v>442</v>
      </c>
      <c r="M124" s="481" t="s">
        <v>471</v>
      </c>
    </row>
    <row r="125" spans="1:13" s="119" customFormat="1" ht="12.75">
      <c r="B125" s="122"/>
      <c r="C125" s="118"/>
      <c r="D125" s="480"/>
      <c r="E125" s="481" t="str">
        <f>"(0)"</f>
        <v>(0)</v>
      </c>
      <c r="F125" s="481" t="str">
        <f>"(1)"</f>
        <v>(1)</v>
      </c>
      <c r="G125" s="481" t="str">
        <f>"(2)"</f>
        <v>(2)</v>
      </c>
      <c r="H125" s="481" t="str">
        <f>"(3)"</f>
        <v>(3)</v>
      </c>
      <c r="I125" s="481" t="str">
        <f>"(4)"</f>
        <v>(4)</v>
      </c>
      <c r="J125" s="481" t="str">
        <f>"(5)"</f>
        <v>(5)</v>
      </c>
      <c r="K125" s="481" t="str">
        <f>"(7)"</f>
        <v>(7)</v>
      </c>
      <c r="L125" s="481" t="str">
        <f>"(8)"</f>
        <v>(8)</v>
      </c>
      <c r="M125" s="481" t="str">
        <f>"(9)"</f>
        <v>(9)</v>
      </c>
    </row>
    <row r="126" spans="1:13" s="119" customFormat="1" ht="12.75">
      <c r="B126" s="117">
        <v>60</v>
      </c>
      <c r="C126" s="118" t="s">
        <v>190</v>
      </c>
      <c r="D126" s="480">
        <f t="shared" ref="D126:D133" si="14">SUM(E126:M126)</f>
        <v>2464755.4</v>
      </c>
      <c r="E126" s="488">
        <v>722416.44</v>
      </c>
      <c r="F126" s="481" t="s">
        <v>472</v>
      </c>
      <c r="G126" s="488"/>
      <c r="H126" s="488">
        <v>746033.35</v>
      </c>
      <c r="I126" s="488">
        <v>284847.63</v>
      </c>
      <c r="J126" s="488">
        <v>97625.21</v>
      </c>
      <c r="K126" s="488">
        <v>546788.35</v>
      </c>
      <c r="L126" s="488">
        <v>822.9</v>
      </c>
      <c r="M126" s="488">
        <v>66221.52</v>
      </c>
    </row>
    <row r="127" spans="1:13" s="119" customFormat="1" ht="12.75">
      <c r="A127" s="118"/>
      <c r="B127" s="117">
        <v>72</v>
      </c>
      <c r="C127" s="118" t="s">
        <v>670</v>
      </c>
      <c r="D127" s="480">
        <f t="shared" si="14"/>
        <v>0</v>
      </c>
      <c r="E127" s="488"/>
      <c r="F127" s="481"/>
      <c r="G127" s="488"/>
      <c r="H127" s="488"/>
      <c r="I127" s="488"/>
      <c r="J127" s="488"/>
      <c r="K127" s="488"/>
      <c r="L127" s="488"/>
      <c r="M127" s="488"/>
    </row>
    <row r="128" spans="1:13" s="119" customFormat="1" ht="12.75">
      <c r="B128" s="117">
        <v>73</v>
      </c>
      <c r="C128" s="118" t="s">
        <v>109</v>
      </c>
      <c r="D128" s="480">
        <f t="shared" si="14"/>
        <v>31508.32</v>
      </c>
      <c r="E128" s="488"/>
      <c r="F128" s="488"/>
      <c r="G128" s="488"/>
      <c r="H128" s="488">
        <v>18540.32</v>
      </c>
      <c r="I128" s="488">
        <v>6416.5</v>
      </c>
      <c r="J128" s="488">
        <v>6551.5</v>
      </c>
      <c r="K128" s="488"/>
      <c r="L128" s="488"/>
      <c r="M128" s="488"/>
    </row>
    <row r="129" spans="1:14" s="119" customFormat="1" ht="12.75">
      <c r="B129" s="117">
        <v>75</v>
      </c>
      <c r="C129" s="118" t="s">
        <v>122</v>
      </c>
      <c r="D129" s="480">
        <f t="shared" si="14"/>
        <v>26892.59</v>
      </c>
      <c r="E129" s="488"/>
      <c r="F129" s="488"/>
      <c r="G129" s="488"/>
      <c r="H129" s="488"/>
      <c r="I129" s="488"/>
      <c r="J129" s="488"/>
      <c r="K129" s="488">
        <v>26892.59</v>
      </c>
      <c r="L129" s="488"/>
      <c r="M129" s="488"/>
    </row>
    <row r="130" spans="1:14" s="119" customFormat="1" ht="12.75">
      <c r="B130" s="117">
        <v>83</v>
      </c>
      <c r="C130" s="118" t="s">
        <v>124</v>
      </c>
      <c r="D130" s="480">
        <f t="shared" si="14"/>
        <v>296254.84999999998</v>
      </c>
      <c r="E130" s="488"/>
      <c r="F130" s="481" t="s">
        <v>472</v>
      </c>
      <c r="G130" s="481" t="s">
        <v>472</v>
      </c>
      <c r="H130" s="481" t="s">
        <v>472</v>
      </c>
      <c r="I130" s="481" t="s">
        <v>472</v>
      </c>
      <c r="J130" s="481" t="s">
        <v>472</v>
      </c>
      <c r="K130" s="488">
        <v>296254.84999999998</v>
      </c>
      <c r="L130" s="481" t="s">
        <v>472</v>
      </c>
      <c r="M130" s="481" t="s">
        <v>472</v>
      </c>
    </row>
    <row r="131" spans="1:14" s="119" customFormat="1" ht="12.75">
      <c r="B131" s="117">
        <v>84</v>
      </c>
      <c r="C131" s="118" t="s">
        <v>126</v>
      </c>
      <c r="D131" s="480">
        <f t="shared" si="14"/>
        <v>0</v>
      </c>
      <c r="E131" s="488"/>
      <c r="F131" s="481" t="s">
        <v>472</v>
      </c>
      <c r="G131" s="481" t="s">
        <v>472</v>
      </c>
      <c r="H131" s="481" t="s">
        <v>472</v>
      </c>
      <c r="I131" s="481" t="s">
        <v>472</v>
      </c>
      <c r="J131" s="481" t="s">
        <v>472</v>
      </c>
      <c r="K131" s="488"/>
      <c r="L131" s="481" t="s">
        <v>472</v>
      </c>
      <c r="M131" s="481" t="s">
        <v>472</v>
      </c>
    </row>
    <row r="132" spans="1:14" s="119" customFormat="1" ht="12.75">
      <c r="B132" s="117">
        <v>89</v>
      </c>
      <c r="C132" s="118" t="s">
        <v>548</v>
      </c>
      <c r="D132" s="480">
        <f t="shared" si="14"/>
        <v>1461474.01</v>
      </c>
      <c r="E132" s="487"/>
      <c r="F132" s="481"/>
      <c r="G132" s="489" t="s">
        <v>472</v>
      </c>
      <c r="H132" s="490" t="s">
        <v>472</v>
      </c>
      <c r="I132" s="489" t="s">
        <v>472</v>
      </c>
      <c r="J132" s="489" t="s">
        <v>472</v>
      </c>
      <c r="K132" s="489" t="s">
        <v>472</v>
      </c>
      <c r="L132" s="489" t="s">
        <v>472</v>
      </c>
      <c r="M132" s="456">
        <v>1461474.01</v>
      </c>
    </row>
    <row r="133" spans="1:14" s="119" customFormat="1" ht="12.75">
      <c r="B133" s="117">
        <v>98</v>
      </c>
      <c r="C133" s="118" t="s">
        <v>127</v>
      </c>
      <c r="D133" s="480">
        <f t="shared" si="14"/>
        <v>1092808.6199999999</v>
      </c>
      <c r="E133" s="488">
        <v>99366.8</v>
      </c>
      <c r="F133" s="481"/>
      <c r="G133" s="481"/>
      <c r="H133" s="481">
        <v>278166.15000000002</v>
      </c>
      <c r="I133" s="481">
        <v>103313.45</v>
      </c>
      <c r="J133" s="481">
        <v>100701.98</v>
      </c>
      <c r="K133" s="488">
        <v>510313.04</v>
      </c>
      <c r="L133" s="481">
        <v>947.2</v>
      </c>
      <c r="M133" s="481"/>
    </row>
    <row r="134" spans="1:14" s="119" customFormat="1" ht="15">
      <c r="B134" s="117">
        <v>99</v>
      </c>
      <c r="C134" s="118" t="s">
        <v>427</v>
      </c>
      <c r="D134" s="482">
        <f>SUM(E134:F134)</f>
        <v>-2903628.85</v>
      </c>
      <c r="E134" s="482">
        <v>0</v>
      </c>
      <c r="F134" s="482">
        <f>-3202984.02+299355.17</f>
        <v>-2903628.85</v>
      </c>
      <c r="G134" s="483" t="s">
        <v>472</v>
      </c>
      <c r="H134" s="483" t="s">
        <v>472</v>
      </c>
      <c r="I134" s="483" t="s">
        <v>472</v>
      </c>
      <c r="J134" s="483" t="s">
        <v>472</v>
      </c>
      <c r="K134" s="483" t="s">
        <v>472</v>
      </c>
      <c r="L134" s="483" t="s">
        <v>472</v>
      </c>
      <c r="M134" s="483" t="s">
        <v>472</v>
      </c>
      <c r="N134" s="339"/>
    </row>
    <row r="135" spans="1:14" s="121" customFormat="1" ht="15">
      <c r="A135" s="119"/>
      <c r="B135" s="124"/>
      <c r="C135" s="110" t="s">
        <v>474</v>
      </c>
      <c r="D135" s="484">
        <f>SUM(D126:D134)</f>
        <v>2470064.94</v>
      </c>
      <c r="E135" s="484">
        <f t="shared" ref="E135:M135" si="15">SUM(E126:E134)</f>
        <v>821783.24</v>
      </c>
      <c r="F135" s="484">
        <f t="shared" si="15"/>
        <v>-2903628.85</v>
      </c>
      <c r="G135" s="484">
        <f t="shared" si="15"/>
        <v>0</v>
      </c>
      <c r="H135" s="484">
        <f t="shared" si="15"/>
        <v>1042739.82</v>
      </c>
      <c r="I135" s="484">
        <f t="shared" si="15"/>
        <v>394577.58</v>
      </c>
      <c r="J135" s="484">
        <f t="shared" si="15"/>
        <v>204878.69</v>
      </c>
      <c r="K135" s="484">
        <f t="shared" si="15"/>
        <v>1380248.8299999998</v>
      </c>
      <c r="L135" s="484">
        <f t="shared" si="15"/>
        <v>1770.1</v>
      </c>
      <c r="M135" s="484">
        <f t="shared" si="15"/>
        <v>1527695.53</v>
      </c>
      <c r="N135" s="338"/>
    </row>
    <row r="136" spans="1:14" s="119" customFormat="1" ht="12.75">
      <c r="A136" s="121"/>
      <c r="B136" s="117"/>
      <c r="C136" s="118"/>
      <c r="D136" s="480"/>
      <c r="E136" s="480"/>
      <c r="F136" s="480"/>
      <c r="G136" s="480"/>
      <c r="H136" s="480"/>
      <c r="I136" s="480"/>
      <c r="J136" s="480"/>
      <c r="K136" s="480"/>
      <c r="L136" s="480"/>
      <c r="M136" s="480"/>
    </row>
    <row r="137" spans="1:14" s="119" customFormat="1" ht="12.75">
      <c r="B137" s="117"/>
      <c r="C137" s="118"/>
      <c r="D137" s="480"/>
      <c r="E137" s="480"/>
      <c r="F137" s="480"/>
      <c r="G137" s="480"/>
      <c r="H137" s="480"/>
      <c r="I137" s="480"/>
      <c r="J137" s="480"/>
      <c r="K137" s="480"/>
      <c r="L137" s="480"/>
      <c r="M137" s="480"/>
    </row>
    <row r="138" spans="1:14" s="119" customFormat="1" ht="12.75">
      <c r="B138" s="127" t="s">
        <v>477</v>
      </c>
      <c r="C138" s="118"/>
      <c r="D138" s="480"/>
      <c r="E138" s="480"/>
      <c r="F138" s="480"/>
      <c r="G138" s="480"/>
      <c r="H138" s="480"/>
      <c r="I138" s="481" t="s">
        <v>429</v>
      </c>
      <c r="J138" s="480"/>
      <c r="K138" s="480"/>
      <c r="L138" s="480"/>
      <c r="M138" s="480"/>
    </row>
    <row r="139" spans="1:14" s="119" customFormat="1" ht="12.75">
      <c r="B139" s="117"/>
      <c r="C139" s="118"/>
      <c r="D139" s="480"/>
      <c r="E139" s="481" t="s">
        <v>456</v>
      </c>
      <c r="F139" s="481" t="s">
        <v>457</v>
      </c>
      <c r="G139" s="481" t="s">
        <v>458</v>
      </c>
      <c r="H139" s="481" t="s">
        <v>459</v>
      </c>
      <c r="I139" s="481" t="s">
        <v>460</v>
      </c>
      <c r="J139" s="486" t="s">
        <v>461</v>
      </c>
      <c r="K139" s="481" t="s">
        <v>462</v>
      </c>
      <c r="L139" s="480"/>
      <c r="M139" s="481" t="s">
        <v>463</v>
      </c>
    </row>
    <row r="140" spans="1:14" s="119" customFormat="1" ht="12.75">
      <c r="B140" s="117"/>
      <c r="C140" s="123" t="s">
        <v>464</v>
      </c>
      <c r="D140" s="481" t="s">
        <v>465</v>
      </c>
      <c r="E140" s="481" t="s">
        <v>466</v>
      </c>
      <c r="F140" s="481" t="s">
        <v>466</v>
      </c>
      <c r="G140" s="481" t="s">
        <v>467</v>
      </c>
      <c r="H140" s="481" t="s">
        <v>467</v>
      </c>
      <c r="I140" s="481" t="s">
        <v>468</v>
      </c>
      <c r="J140" s="486" t="s">
        <v>469</v>
      </c>
      <c r="K140" s="481" t="s">
        <v>470</v>
      </c>
      <c r="L140" s="481" t="s">
        <v>442</v>
      </c>
      <c r="M140" s="481" t="s">
        <v>471</v>
      </c>
    </row>
    <row r="141" spans="1:14" s="119" customFormat="1" ht="12.75">
      <c r="B141" s="117"/>
      <c r="C141" s="118"/>
      <c r="D141" s="480"/>
      <c r="E141" s="481" t="str">
        <f>"(0)"</f>
        <v>(0)</v>
      </c>
      <c r="F141" s="481" t="str">
        <f>"(1)"</f>
        <v>(1)</v>
      </c>
      <c r="G141" s="481" t="str">
        <f>"(2)"</f>
        <v>(2)</v>
      </c>
      <c r="H141" s="481" t="str">
        <f>"(3)"</f>
        <v>(3)</v>
      </c>
      <c r="I141" s="481" t="str">
        <f>"(4)"</f>
        <v>(4)</v>
      </c>
      <c r="J141" s="481" t="str">
        <f>"(5)"</f>
        <v>(5)</v>
      </c>
      <c r="K141" s="481" t="str">
        <f>"(7)"</f>
        <v>(7)</v>
      </c>
      <c r="L141" s="481" t="str">
        <f>"(8)"</f>
        <v>(8)</v>
      </c>
      <c r="M141" s="481" t="str">
        <f>"(9)"</f>
        <v>(9)</v>
      </c>
    </row>
    <row r="142" spans="1:14" s="119" customFormat="1" ht="12.75">
      <c r="B142" s="117">
        <v>21</v>
      </c>
      <c r="C142" s="118" t="s">
        <v>175</v>
      </c>
      <c r="D142" s="480">
        <f t="shared" ref="D142:D148" si="16">SUM(E142:M142)</f>
        <v>0</v>
      </c>
      <c r="E142" s="488"/>
      <c r="F142" s="481" t="s">
        <v>472</v>
      </c>
      <c r="G142" s="488"/>
      <c r="H142" s="488"/>
      <c r="I142" s="488"/>
      <c r="J142" s="488"/>
      <c r="K142" s="488"/>
      <c r="L142" s="488"/>
      <c r="M142" s="488"/>
    </row>
    <row r="143" spans="1:14" s="119" customFormat="1" ht="12.75">
      <c r="B143" s="117">
        <v>27</v>
      </c>
      <c r="C143" s="118" t="s">
        <v>182</v>
      </c>
      <c r="D143" s="480">
        <f t="shared" si="16"/>
        <v>0</v>
      </c>
      <c r="E143" s="488"/>
      <c r="F143" s="481" t="s">
        <v>472</v>
      </c>
      <c r="G143" s="488"/>
      <c r="H143" s="488"/>
      <c r="I143" s="488"/>
      <c r="J143" s="488"/>
      <c r="K143" s="488"/>
      <c r="L143" s="488"/>
      <c r="M143" s="488"/>
    </row>
    <row r="144" spans="1:14" s="119" customFormat="1" ht="12.75">
      <c r="B144" s="117">
        <v>60</v>
      </c>
      <c r="C144" s="118" t="s">
        <v>190</v>
      </c>
      <c r="D144" s="480">
        <f t="shared" si="16"/>
        <v>0</v>
      </c>
      <c r="E144" s="488"/>
      <c r="F144" s="481" t="s">
        <v>472</v>
      </c>
      <c r="G144" s="488"/>
      <c r="H144" s="488"/>
      <c r="I144" s="488"/>
      <c r="J144" s="488"/>
      <c r="K144" s="488"/>
      <c r="L144" s="488"/>
      <c r="M144" s="488"/>
    </row>
    <row r="145" spans="1:13" s="119" customFormat="1" ht="12.75">
      <c r="B145" s="117">
        <v>83</v>
      </c>
      <c r="C145" s="118" t="s">
        <v>124</v>
      </c>
      <c r="D145" s="480">
        <f t="shared" si="16"/>
        <v>0</v>
      </c>
      <c r="E145" s="488"/>
      <c r="F145" s="481" t="s">
        <v>472</v>
      </c>
      <c r="G145" s="481" t="s">
        <v>472</v>
      </c>
      <c r="H145" s="481" t="s">
        <v>472</v>
      </c>
      <c r="I145" s="481" t="s">
        <v>472</v>
      </c>
      <c r="J145" s="481" t="s">
        <v>472</v>
      </c>
      <c r="K145" s="488"/>
      <c r="L145" s="481" t="s">
        <v>472</v>
      </c>
      <c r="M145" s="481" t="s">
        <v>472</v>
      </c>
    </row>
    <row r="146" spans="1:13" s="119" customFormat="1" ht="12.75">
      <c r="B146" s="117">
        <v>89</v>
      </c>
      <c r="C146" s="118" t="s">
        <v>548</v>
      </c>
      <c r="D146" s="480">
        <f t="shared" si="16"/>
        <v>0</v>
      </c>
      <c r="E146" s="487"/>
      <c r="F146" s="481" t="s">
        <v>472</v>
      </c>
      <c r="G146" s="489" t="s">
        <v>472</v>
      </c>
      <c r="H146" s="490" t="s">
        <v>472</v>
      </c>
      <c r="I146" s="489" t="s">
        <v>472</v>
      </c>
      <c r="J146" s="489" t="s">
        <v>472</v>
      </c>
      <c r="K146" s="489" t="s">
        <v>472</v>
      </c>
      <c r="L146" s="489" t="s">
        <v>472</v>
      </c>
      <c r="M146" s="456"/>
    </row>
    <row r="147" spans="1:13" s="119" customFormat="1" ht="12.75">
      <c r="B147" s="117">
        <v>98</v>
      </c>
      <c r="C147" s="118" t="s">
        <v>127</v>
      </c>
      <c r="D147" s="480">
        <f t="shared" si="16"/>
        <v>137090.99</v>
      </c>
      <c r="E147" s="488">
        <v>18368.650000000001</v>
      </c>
      <c r="F147" s="481" t="s">
        <v>472</v>
      </c>
      <c r="G147" s="488"/>
      <c r="H147" s="488">
        <v>80680.06</v>
      </c>
      <c r="I147" s="488">
        <v>27708.49</v>
      </c>
      <c r="J147" s="488">
        <v>2853.39</v>
      </c>
      <c r="K147" s="488">
        <v>5850.44</v>
      </c>
      <c r="L147" s="488">
        <v>1629.96</v>
      </c>
      <c r="M147" s="488"/>
    </row>
    <row r="148" spans="1:13" s="119" customFormat="1" ht="15">
      <c r="B148" s="117">
        <v>99</v>
      </c>
      <c r="C148" s="118" t="s">
        <v>427</v>
      </c>
      <c r="D148" s="482">
        <f t="shared" si="16"/>
        <v>0</v>
      </c>
      <c r="E148" s="482">
        <v>0</v>
      </c>
      <c r="F148" s="482">
        <v>0</v>
      </c>
      <c r="G148" s="483" t="s">
        <v>472</v>
      </c>
      <c r="H148" s="483" t="s">
        <v>472</v>
      </c>
      <c r="I148" s="483" t="s">
        <v>472</v>
      </c>
      <c r="J148" s="483" t="s">
        <v>472</v>
      </c>
      <c r="K148" s="483" t="s">
        <v>472</v>
      </c>
      <c r="L148" s="483" t="s">
        <v>472</v>
      </c>
      <c r="M148" s="483" t="s">
        <v>472</v>
      </c>
    </row>
    <row r="149" spans="1:13" s="121" customFormat="1" ht="15">
      <c r="A149" s="119"/>
      <c r="B149" s="120"/>
      <c r="C149" s="110" t="s">
        <v>474</v>
      </c>
      <c r="D149" s="484">
        <f t="shared" ref="D149:M149" si="17">SUM(D142:D148)</f>
        <v>137090.99</v>
      </c>
      <c r="E149" s="484">
        <f t="shared" si="17"/>
        <v>18368.650000000001</v>
      </c>
      <c r="F149" s="484">
        <f t="shared" si="17"/>
        <v>0</v>
      </c>
      <c r="G149" s="484">
        <f t="shared" si="17"/>
        <v>0</v>
      </c>
      <c r="H149" s="484">
        <f t="shared" si="17"/>
        <v>80680.06</v>
      </c>
      <c r="I149" s="484">
        <f t="shared" si="17"/>
        <v>27708.49</v>
      </c>
      <c r="J149" s="484">
        <f t="shared" si="17"/>
        <v>2853.39</v>
      </c>
      <c r="K149" s="484">
        <f t="shared" si="17"/>
        <v>5850.44</v>
      </c>
      <c r="L149" s="484">
        <f t="shared" si="17"/>
        <v>1629.96</v>
      </c>
      <c r="M149" s="484">
        <f t="shared" si="17"/>
        <v>0</v>
      </c>
    </row>
    <row r="150" spans="1:13" s="119" customFormat="1" ht="12.75">
      <c r="A150" s="121"/>
      <c r="B150" s="118"/>
      <c r="C150" s="118"/>
      <c r="D150" s="480"/>
      <c r="E150" s="480"/>
      <c r="F150" s="480"/>
      <c r="G150" s="480"/>
      <c r="H150" s="480"/>
      <c r="I150" s="480"/>
      <c r="J150" s="480"/>
      <c r="K150" s="480"/>
      <c r="L150" s="480"/>
      <c r="M150" s="480"/>
    </row>
    <row r="151" spans="1:13" s="119" customFormat="1" ht="12.75">
      <c r="B151" s="122" t="s">
        <v>191</v>
      </c>
      <c r="C151" s="118"/>
      <c r="D151" s="480"/>
      <c r="E151" s="480"/>
      <c r="F151" s="480"/>
      <c r="G151" s="480"/>
      <c r="H151" s="480"/>
      <c r="I151" s="480"/>
      <c r="J151" s="480"/>
      <c r="K151" s="480"/>
      <c r="L151" s="480"/>
      <c r="M151" s="480"/>
    </row>
    <row r="152" spans="1:13" s="119" customFormat="1" ht="12.75">
      <c r="B152" s="110" t="s">
        <v>478</v>
      </c>
      <c r="C152" s="118"/>
      <c r="D152" s="480"/>
      <c r="E152" s="480"/>
      <c r="F152" s="480"/>
      <c r="G152" s="480"/>
      <c r="H152" s="480"/>
      <c r="I152" s="481" t="s">
        <v>429</v>
      </c>
      <c r="J152" s="480"/>
      <c r="K152" s="480"/>
      <c r="L152" s="480"/>
      <c r="M152" s="480"/>
    </row>
    <row r="153" spans="1:13" s="119" customFormat="1" ht="12.75">
      <c r="B153" s="122"/>
      <c r="C153" s="118"/>
      <c r="D153" s="480"/>
      <c r="E153" s="481" t="s">
        <v>456</v>
      </c>
      <c r="F153" s="481" t="s">
        <v>457</v>
      </c>
      <c r="G153" s="481" t="s">
        <v>458</v>
      </c>
      <c r="H153" s="481" t="s">
        <v>459</v>
      </c>
      <c r="I153" s="481" t="s">
        <v>460</v>
      </c>
      <c r="J153" s="486" t="s">
        <v>461</v>
      </c>
      <c r="K153" s="481" t="s">
        <v>462</v>
      </c>
      <c r="L153" s="480"/>
      <c r="M153" s="481" t="s">
        <v>463</v>
      </c>
    </row>
    <row r="154" spans="1:13" s="119" customFormat="1" ht="12.75">
      <c r="B154" s="122"/>
      <c r="C154" s="123" t="s">
        <v>464</v>
      </c>
      <c r="D154" s="481" t="s">
        <v>465</v>
      </c>
      <c r="E154" s="481" t="s">
        <v>466</v>
      </c>
      <c r="F154" s="481" t="s">
        <v>466</v>
      </c>
      <c r="G154" s="481" t="s">
        <v>467</v>
      </c>
      <c r="H154" s="481" t="s">
        <v>467</v>
      </c>
      <c r="I154" s="481" t="s">
        <v>468</v>
      </c>
      <c r="J154" s="486" t="s">
        <v>469</v>
      </c>
      <c r="K154" s="481" t="s">
        <v>470</v>
      </c>
      <c r="L154" s="481" t="s">
        <v>442</v>
      </c>
      <c r="M154" s="481" t="s">
        <v>471</v>
      </c>
    </row>
    <row r="155" spans="1:13" s="119" customFormat="1" ht="12.75">
      <c r="B155" s="122"/>
      <c r="C155" s="118"/>
      <c r="D155" s="480"/>
      <c r="E155" s="481" t="str">
        <f>"(0)"</f>
        <v>(0)</v>
      </c>
      <c r="F155" s="481" t="str">
        <f>"(1)"</f>
        <v>(1)</v>
      </c>
      <c r="G155" s="481" t="str">
        <f>"(2)"</f>
        <v>(2)</v>
      </c>
      <c r="H155" s="481" t="str">
        <f>"(3)"</f>
        <v>(3)</v>
      </c>
      <c r="I155" s="481" t="str">
        <f>"(4)"</f>
        <v>(4)</v>
      </c>
      <c r="J155" s="481" t="str">
        <f>"(5)"</f>
        <v>(5)</v>
      </c>
      <c r="K155" s="481" t="str">
        <f>"(7)"</f>
        <v>(7)</v>
      </c>
      <c r="L155" s="481" t="str">
        <f>"(8)"</f>
        <v>(8)</v>
      </c>
      <c r="M155" s="481" t="str">
        <f>"(9)"</f>
        <v>(9)</v>
      </c>
    </row>
    <row r="156" spans="1:13" s="119" customFormat="1" ht="12.75">
      <c r="B156" s="117">
        <v>21</v>
      </c>
      <c r="C156" s="118" t="s">
        <v>175</v>
      </c>
      <c r="D156" s="480">
        <f t="shared" ref="D156:D163" si="18">SUM(E156:M156)</f>
        <v>0</v>
      </c>
      <c r="E156" s="488"/>
      <c r="F156" s="481" t="s">
        <v>472</v>
      </c>
      <c r="G156" s="488"/>
      <c r="H156" s="488"/>
      <c r="I156" s="488"/>
      <c r="J156" s="488"/>
      <c r="K156" s="488"/>
      <c r="L156" s="488"/>
      <c r="M156" s="488"/>
    </row>
    <row r="157" spans="1:13" s="119" customFormat="1" ht="12.75">
      <c r="B157" s="117">
        <v>26</v>
      </c>
      <c r="C157" s="118" t="s">
        <v>672</v>
      </c>
      <c r="D157" s="480">
        <f t="shared" si="18"/>
        <v>0</v>
      </c>
      <c r="E157" s="488"/>
      <c r="F157" s="481" t="s">
        <v>472</v>
      </c>
      <c r="G157" s="488"/>
      <c r="H157" s="488"/>
      <c r="I157" s="488"/>
      <c r="J157" s="488"/>
      <c r="K157" s="488"/>
      <c r="L157" s="488"/>
      <c r="M157" s="488"/>
    </row>
    <row r="158" spans="1:13" s="119" customFormat="1" ht="12.75">
      <c r="B158" s="117">
        <v>27</v>
      </c>
      <c r="C158" s="118" t="s">
        <v>182</v>
      </c>
      <c r="D158" s="480">
        <f t="shared" si="18"/>
        <v>0</v>
      </c>
      <c r="E158" s="488"/>
      <c r="F158" s="481" t="s">
        <v>472</v>
      </c>
      <c r="G158" s="488"/>
      <c r="H158" s="488"/>
      <c r="I158" s="488"/>
      <c r="J158" s="488"/>
      <c r="K158" s="488"/>
      <c r="L158" s="488"/>
      <c r="M158" s="488"/>
    </row>
    <row r="159" spans="1:13" s="119" customFormat="1" ht="12.75">
      <c r="B159" s="117">
        <v>60</v>
      </c>
      <c r="C159" s="118" t="s">
        <v>190</v>
      </c>
      <c r="D159" s="480">
        <f t="shared" si="18"/>
        <v>0</v>
      </c>
      <c r="E159" s="488"/>
      <c r="F159" s="481" t="s">
        <v>472</v>
      </c>
      <c r="G159" s="488"/>
      <c r="H159" s="488"/>
      <c r="I159" s="488"/>
      <c r="J159" s="488"/>
      <c r="K159" s="488"/>
      <c r="L159" s="488"/>
      <c r="M159" s="488"/>
    </row>
    <row r="160" spans="1:13" s="119" customFormat="1" ht="12.75">
      <c r="B160" s="117">
        <v>83</v>
      </c>
      <c r="C160" s="118" t="s">
        <v>124</v>
      </c>
      <c r="D160" s="480">
        <f t="shared" si="18"/>
        <v>0</v>
      </c>
      <c r="E160" s="488"/>
      <c r="F160" s="481" t="s">
        <v>472</v>
      </c>
      <c r="G160" s="481" t="s">
        <v>472</v>
      </c>
      <c r="H160" s="481" t="s">
        <v>472</v>
      </c>
      <c r="I160" s="481" t="s">
        <v>472</v>
      </c>
      <c r="J160" s="481" t="s">
        <v>472</v>
      </c>
      <c r="K160" s="488"/>
      <c r="L160" s="481" t="s">
        <v>472</v>
      </c>
      <c r="M160" s="481" t="s">
        <v>472</v>
      </c>
    </row>
    <row r="161" spans="1:13" s="119" customFormat="1" ht="12.75">
      <c r="B161" s="117">
        <v>89</v>
      </c>
      <c r="C161" s="118" t="s">
        <v>548</v>
      </c>
      <c r="D161" s="480">
        <f t="shared" si="18"/>
        <v>0</v>
      </c>
      <c r="E161" s="487"/>
      <c r="F161" s="481" t="s">
        <v>472</v>
      </c>
      <c r="G161" s="489" t="s">
        <v>472</v>
      </c>
      <c r="H161" s="490" t="s">
        <v>472</v>
      </c>
      <c r="I161" s="489" t="s">
        <v>472</v>
      </c>
      <c r="J161" s="489" t="s">
        <v>472</v>
      </c>
      <c r="K161" s="489" t="s">
        <v>472</v>
      </c>
      <c r="L161" s="489" t="s">
        <v>472</v>
      </c>
      <c r="M161" s="456"/>
    </row>
    <row r="162" spans="1:13" s="119" customFormat="1" ht="12.75">
      <c r="B162" s="117">
        <v>98</v>
      </c>
      <c r="C162" s="118" t="s">
        <v>127</v>
      </c>
      <c r="D162" s="480">
        <f t="shared" si="18"/>
        <v>1133072.0400000003</v>
      </c>
      <c r="E162" s="488">
        <v>60214.42</v>
      </c>
      <c r="F162" s="481" t="s">
        <v>472</v>
      </c>
      <c r="G162" s="488">
        <v>10122.6</v>
      </c>
      <c r="H162" s="488">
        <v>626489.49</v>
      </c>
      <c r="I162" s="488">
        <v>220271.77</v>
      </c>
      <c r="J162" s="488">
        <v>47459.040000000001</v>
      </c>
      <c r="K162" s="488">
        <v>151398.38</v>
      </c>
      <c r="L162" s="488">
        <v>17116.34</v>
      </c>
      <c r="M162" s="488"/>
    </row>
    <row r="163" spans="1:13" s="119" customFormat="1" ht="15">
      <c r="B163" s="117">
        <v>99</v>
      </c>
      <c r="C163" s="118" t="s">
        <v>427</v>
      </c>
      <c r="D163" s="482">
        <f t="shared" si="18"/>
        <v>-4547.3999999999996</v>
      </c>
      <c r="E163" s="482">
        <v>0</v>
      </c>
      <c r="F163" s="482">
        <v>-4547.3999999999996</v>
      </c>
      <c r="G163" s="483" t="s">
        <v>472</v>
      </c>
      <c r="H163" s="483" t="s">
        <v>472</v>
      </c>
      <c r="I163" s="483" t="s">
        <v>472</v>
      </c>
      <c r="J163" s="483" t="s">
        <v>472</v>
      </c>
      <c r="K163" s="483" t="s">
        <v>472</v>
      </c>
      <c r="L163" s="483" t="s">
        <v>472</v>
      </c>
      <c r="M163" s="483" t="s">
        <v>472</v>
      </c>
    </row>
    <row r="164" spans="1:13" s="121" customFormat="1" ht="15">
      <c r="A164" s="119"/>
      <c r="B164" s="124"/>
      <c r="C164" s="110" t="s">
        <v>474</v>
      </c>
      <c r="D164" s="484">
        <f>SUM(D156:D163)</f>
        <v>1128524.6400000004</v>
      </c>
      <c r="E164" s="484">
        <f t="shared" ref="E164:M164" si="19">SUM(E156:E163)</f>
        <v>60214.42</v>
      </c>
      <c r="F164" s="484">
        <f t="shared" si="19"/>
        <v>-4547.3999999999996</v>
      </c>
      <c r="G164" s="484">
        <f t="shared" si="19"/>
        <v>10122.6</v>
      </c>
      <c r="H164" s="484">
        <f t="shared" si="19"/>
        <v>626489.49</v>
      </c>
      <c r="I164" s="484">
        <f t="shared" si="19"/>
        <v>220271.77</v>
      </c>
      <c r="J164" s="484">
        <f t="shared" si="19"/>
        <v>47459.040000000001</v>
      </c>
      <c r="K164" s="484">
        <f t="shared" si="19"/>
        <v>151398.38</v>
      </c>
      <c r="L164" s="484">
        <f t="shared" si="19"/>
        <v>17116.34</v>
      </c>
      <c r="M164" s="484">
        <f t="shared" si="19"/>
        <v>0</v>
      </c>
    </row>
    <row r="165" spans="1:13" s="119" customFormat="1" ht="12.75">
      <c r="A165" s="121"/>
      <c r="B165" s="117"/>
      <c r="C165" s="118"/>
      <c r="D165" s="480"/>
      <c r="E165" s="480"/>
      <c r="F165" s="480"/>
      <c r="G165" s="480"/>
      <c r="H165" s="480"/>
      <c r="I165" s="480"/>
      <c r="J165" s="480"/>
      <c r="K165" s="480"/>
      <c r="L165" s="480"/>
      <c r="M165" s="480"/>
    </row>
    <row r="166" spans="1:13" s="119" customFormat="1" ht="12.75">
      <c r="B166" s="126"/>
      <c r="D166" s="456"/>
      <c r="E166" s="456"/>
      <c r="F166" s="456"/>
      <c r="G166" s="456"/>
      <c r="H166" s="456"/>
      <c r="I166" s="456"/>
      <c r="J166" s="456"/>
      <c r="K166" s="456"/>
      <c r="L166" s="456"/>
      <c r="M166" s="456"/>
    </row>
    <row r="167" spans="1:13" s="119" customFormat="1" ht="12.75" hidden="1">
      <c r="B167" s="110" t="s">
        <v>570</v>
      </c>
      <c r="C167" s="118"/>
      <c r="D167" s="480"/>
      <c r="E167" s="480"/>
      <c r="F167" s="480"/>
      <c r="G167" s="480"/>
      <c r="H167" s="480"/>
      <c r="I167" s="481" t="s">
        <v>429</v>
      </c>
      <c r="J167" s="480"/>
      <c r="K167" s="480"/>
      <c r="L167" s="480"/>
      <c r="M167" s="480"/>
    </row>
    <row r="168" spans="1:13" s="119" customFormat="1" ht="12.75" hidden="1">
      <c r="B168" s="122"/>
      <c r="C168" s="118"/>
      <c r="D168" s="480"/>
      <c r="E168" s="481" t="s">
        <v>456</v>
      </c>
      <c r="F168" s="481" t="s">
        <v>457</v>
      </c>
      <c r="G168" s="481" t="s">
        <v>458</v>
      </c>
      <c r="H168" s="481" t="s">
        <v>459</v>
      </c>
      <c r="I168" s="481" t="s">
        <v>460</v>
      </c>
      <c r="J168" s="486" t="s">
        <v>461</v>
      </c>
      <c r="K168" s="481" t="s">
        <v>462</v>
      </c>
      <c r="L168" s="480"/>
      <c r="M168" s="481" t="s">
        <v>463</v>
      </c>
    </row>
    <row r="169" spans="1:13" s="119" customFormat="1" ht="12.75" hidden="1">
      <c r="B169" s="122"/>
      <c r="C169" s="123" t="s">
        <v>464</v>
      </c>
      <c r="D169" s="481" t="s">
        <v>465</v>
      </c>
      <c r="E169" s="481" t="s">
        <v>466</v>
      </c>
      <c r="F169" s="481" t="s">
        <v>466</v>
      </c>
      <c r="G169" s="481" t="s">
        <v>467</v>
      </c>
      <c r="H169" s="481" t="s">
        <v>467</v>
      </c>
      <c r="I169" s="481" t="s">
        <v>468</v>
      </c>
      <c r="J169" s="486" t="s">
        <v>469</v>
      </c>
      <c r="K169" s="481" t="s">
        <v>470</v>
      </c>
      <c r="L169" s="481" t="s">
        <v>442</v>
      </c>
      <c r="M169" s="481" t="s">
        <v>471</v>
      </c>
    </row>
    <row r="170" spans="1:13" s="119" customFormat="1" ht="12.75" hidden="1">
      <c r="B170" s="122"/>
      <c r="C170" s="118"/>
      <c r="D170" s="480"/>
      <c r="E170" s="481" t="str">
        <f>"(0)"</f>
        <v>(0)</v>
      </c>
      <c r="F170" s="481" t="str">
        <f>"(1)"</f>
        <v>(1)</v>
      </c>
      <c r="G170" s="481" t="str">
        <f>"(2)"</f>
        <v>(2)</v>
      </c>
      <c r="H170" s="481" t="str">
        <f>"(3)"</f>
        <v>(3)</v>
      </c>
      <c r="I170" s="481" t="str">
        <f>"(4)"</f>
        <v>(4)</v>
      </c>
      <c r="J170" s="481" t="str">
        <f>"(5)"</f>
        <v>(5)</v>
      </c>
      <c r="K170" s="481" t="str">
        <f>"(7)"</f>
        <v>(7)</v>
      </c>
      <c r="L170" s="481" t="str">
        <f>"(8)"</f>
        <v>(8)</v>
      </c>
      <c r="M170" s="481" t="str">
        <f>"(9)"</f>
        <v>(9)</v>
      </c>
    </row>
    <row r="171" spans="1:13" s="119" customFormat="1" ht="12.75" hidden="1">
      <c r="B171" s="117">
        <v>21</v>
      </c>
      <c r="C171" s="118" t="s">
        <v>175</v>
      </c>
      <c r="D171" s="480">
        <f t="shared" ref="D171:D177" si="20">SUM(E171:M171)</f>
        <v>0</v>
      </c>
      <c r="E171" s="488"/>
      <c r="F171" s="481" t="s">
        <v>472</v>
      </c>
      <c r="G171" s="488"/>
      <c r="H171" s="488"/>
      <c r="I171" s="488"/>
      <c r="J171" s="488"/>
      <c r="K171" s="488"/>
      <c r="L171" s="488"/>
      <c r="M171" s="488"/>
    </row>
    <row r="172" spans="1:13" s="119" customFormat="1" ht="12.75" hidden="1">
      <c r="B172" s="117">
        <v>27</v>
      </c>
      <c r="C172" s="118" t="s">
        <v>182</v>
      </c>
      <c r="D172" s="480">
        <f t="shared" si="20"/>
        <v>0</v>
      </c>
      <c r="E172" s="488"/>
      <c r="F172" s="481" t="s">
        <v>472</v>
      </c>
      <c r="G172" s="488"/>
      <c r="H172" s="488"/>
      <c r="I172" s="488"/>
      <c r="J172" s="488"/>
      <c r="K172" s="488"/>
      <c r="L172" s="488"/>
      <c r="M172" s="488"/>
    </row>
    <row r="173" spans="1:13" s="119" customFormat="1" ht="12.75" hidden="1">
      <c r="B173" s="117">
        <v>60</v>
      </c>
      <c r="C173" s="118" t="s">
        <v>190</v>
      </c>
      <c r="D173" s="480">
        <f t="shared" si="20"/>
        <v>0</v>
      </c>
      <c r="E173" s="488"/>
      <c r="F173" s="481" t="s">
        <v>472</v>
      </c>
      <c r="G173" s="488"/>
      <c r="H173" s="488"/>
      <c r="I173" s="488"/>
      <c r="J173" s="488"/>
      <c r="K173" s="488"/>
      <c r="L173" s="488"/>
      <c r="M173" s="488"/>
    </row>
    <row r="174" spans="1:13" s="119" customFormat="1" ht="12.75" hidden="1">
      <c r="B174" s="117">
        <v>83</v>
      </c>
      <c r="C174" s="118" t="s">
        <v>124</v>
      </c>
      <c r="D174" s="480">
        <f t="shared" si="20"/>
        <v>0</v>
      </c>
      <c r="E174" s="488"/>
      <c r="F174" s="481" t="s">
        <v>472</v>
      </c>
      <c r="G174" s="481" t="s">
        <v>472</v>
      </c>
      <c r="H174" s="481" t="s">
        <v>472</v>
      </c>
      <c r="I174" s="481" t="s">
        <v>472</v>
      </c>
      <c r="J174" s="481" t="s">
        <v>472</v>
      </c>
      <c r="K174" s="488"/>
      <c r="L174" s="481" t="s">
        <v>472</v>
      </c>
      <c r="M174" s="481" t="s">
        <v>472</v>
      </c>
    </row>
    <row r="175" spans="1:13" s="119" customFormat="1" ht="12.75" hidden="1">
      <c r="B175" s="117">
        <v>89</v>
      </c>
      <c r="C175" s="118" t="s">
        <v>548</v>
      </c>
      <c r="D175" s="480">
        <f t="shared" si="20"/>
        <v>0</v>
      </c>
      <c r="E175" s="487"/>
      <c r="F175" s="481" t="s">
        <v>472</v>
      </c>
      <c r="G175" s="489" t="s">
        <v>472</v>
      </c>
      <c r="H175" s="490" t="s">
        <v>472</v>
      </c>
      <c r="I175" s="489" t="s">
        <v>472</v>
      </c>
      <c r="J175" s="489" t="s">
        <v>472</v>
      </c>
      <c r="K175" s="489" t="s">
        <v>472</v>
      </c>
      <c r="L175" s="489" t="s">
        <v>472</v>
      </c>
      <c r="M175" s="456"/>
    </row>
    <row r="176" spans="1:13" s="119" customFormat="1" ht="12.75" hidden="1">
      <c r="B176" s="117">
        <v>98</v>
      </c>
      <c r="C176" s="118" t="s">
        <v>127</v>
      </c>
      <c r="D176" s="480">
        <f t="shared" si="20"/>
        <v>0</v>
      </c>
      <c r="E176" s="488"/>
      <c r="F176" s="481" t="s">
        <v>472</v>
      </c>
      <c r="G176" s="488"/>
      <c r="H176" s="488"/>
      <c r="I176" s="488"/>
      <c r="J176" s="488"/>
      <c r="K176" s="488"/>
      <c r="L176" s="488"/>
      <c r="M176" s="488"/>
    </row>
    <row r="177" spans="1:13" s="119" customFormat="1" ht="15" hidden="1">
      <c r="B177" s="117">
        <v>99</v>
      </c>
      <c r="C177" s="118" t="s">
        <v>427</v>
      </c>
      <c r="D177" s="482">
        <f t="shared" si="20"/>
        <v>0</v>
      </c>
      <c r="E177" s="482"/>
      <c r="F177" s="482"/>
      <c r="G177" s="483" t="s">
        <v>472</v>
      </c>
      <c r="H177" s="483" t="s">
        <v>472</v>
      </c>
      <c r="I177" s="483" t="s">
        <v>472</v>
      </c>
      <c r="J177" s="483" t="s">
        <v>472</v>
      </c>
      <c r="K177" s="483" t="s">
        <v>472</v>
      </c>
      <c r="L177" s="483" t="s">
        <v>472</v>
      </c>
      <c r="M177" s="483" t="s">
        <v>472</v>
      </c>
    </row>
    <row r="178" spans="1:13" s="119" customFormat="1" ht="15" hidden="1">
      <c r="B178" s="124"/>
      <c r="C178" s="110" t="s">
        <v>474</v>
      </c>
      <c r="D178" s="484">
        <f>SUM(D171:D177)</f>
        <v>0</v>
      </c>
      <c r="E178" s="484">
        <f t="shared" ref="E178:M178" si="21">SUM(E171:E177)</f>
        <v>0</v>
      </c>
      <c r="F178" s="484">
        <f t="shared" si="21"/>
        <v>0</v>
      </c>
      <c r="G178" s="484">
        <f t="shared" si="21"/>
        <v>0</v>
      </c>
      <c r="H178" s="484">
        <f t="shared" si="21"/>
        <v>0</v>
      </c>
      <c r="I178" s="484">
        <f t="shared" si="21"/>
        <v>0</v>
      </c>
      <c r="J178" s="484">
        <f t="shared" si="21"/>
        <v>0</v>
      </c>
      <c r="K178" s="484">
        <f t="shared" si="21"/>
        <v>0</v>
      </c>
      <c r="L178" s="484">
        <f t="shared" si="21"/>
        <v>0</v>
      </c>
      <c r="M178" s="484">
        <f t="shared" si="21"/>
        <v>0</v>
      </c>
    </row>
    <row r="179" spans="1:13" s="119" customFormat="1" ht="12.75" hidden="1">
      <c r="B179" s="126"/>
      <c r="D179" s="456"/>
      <c r="E179" s="456"/>
      <c r="F179" s="456"/>
      <c r="G179" s="456"/>
      <c r="H179" s="456"/>
      <c r="I179" s="456"/>
      <c r="J179" s="456"/>
      <c r="K179" s="456"/>
      <c r="L179" s="456"/>
      <c r="M179" s="456"/>
    </row>
    <row r="180" spans="1:13" s="119" customFormat="1" ht="12.75" hidden="1">
      <c r="B180" s="126"/>
      <c r="D180" s="456"/>
      <c r="E180" s="456"/>
      <c r="F180" s="456"/>
      <c r="G180" s="456"/>
      <c r="H180" s="456"/>
      <c r="I180" s="456"/>
      <c r="J180" s="456"/>
      <c r="K180" s="456"/>
      <c r="L180" s="456"/>
      <c r="M180" s="456"/>
    </row>
    <row r="181" spans="1:13" s="119" customFormat="1" ht="12.75">
      <c r="B181" s="128" t="s">
        <v>479</v>
      </c>
      <c r="D181" s="456"/>
      <c r="E181" s="456"/>
      <c r="F181" s="456"/>
      <c r="G181" s="456"/>
      <c r="H181" s="456"/>
      <c r="I181" s="485" t="s">
        <v>429</v>
      </c>
      <c r="J181" s="456"/>
      <c r="K181" s="456"/>
      <c r="L181" s="456"/>
      <c r="M181" s="456"/>
    </row>
    <row r="182" spans="1:13" s="119" customFormat="1" ht="12.75">
      <c r="B182" s="117"/>
      <c r="C182" s="118"/>
      <c r="D182" s="480"/>
      <c r="E182" s="481" t="s">
        <v>456</v>
      </c>
      <c r="F182" s="481" t="s">
        <v>457</v>
      </c>
      <c r="G182" s="481" t="s">
        <v>458</v>
      </c>
      <c r="H182" s="481" t="s">
        <v>459</v>
      </c>
      <c r="I182" s="481" t="s">
        <v>460</v>
      </c>
      <c r="J182" s="486" t="s">
        <v>461</v>
      </c>
      <c r="K182" s="481" t="s">
        <v>462</v>
      </c>
      <c r="L182" s="480"/>
      <c r="M182" s="481" t="s">
        <v>463</v>
      </c>
    </row>
    <row r="183" spans="1:13" s="119" customFormat="1" ht="12.75">
      <c r="B183" s="117"/>
      <c r="C183" s="123" t="s">
        <v>464</v>
      </c>
      <c r="D183" s="481" t="s">
        <v>465</v>
      </c>
      <c r="E183" s="481" t="s">
        <v>466</v>
      </c>
      <c r="F183" s="481" t="s">
        <v>466</v>
      </c>
      <c r="G183" s="481" t="s">
        <v>467</v>
      </c>
      <c r="H183" s="481" t="s">
        <v>467</v>
      </c>
      <c r="I183" s="481" t="s">
        <v>468</v>
      </c>
      <c r="J183" s="486" t="s">
        <v>469</v>
      </c>
      <c r="K183" s="481" t="s">
        <v>470</v>
      </c>
      <c r="L183" s="481" t="s">
        <v>442</v>
      </c>
      <c r="M183" s="481" t="s">
        <v>471</v>
      </c>
    </row>
    <row r="184" spans="1:13" s="119" customFormat="1" ht="12.75">
      <c r="B184" s="117"/>
      <c r="C184" s="118"/>
      <c r="D184" s="480"/>
      <c r="E184" s="481" t="str">
        <f>"(0)"</f>
        <v>(0)</v>
      </c>
      <c r="F184" s="481" t="str">
        <f>"(1)"</f>
        <v>(1)</v>
      </c>
      <c r="G184" s="481" t="str">
        <f>"(2)"</f>
        <v>(2)</v>
      </c>
      <c r="H184" s="481" t="str">
        <f>"(3)"</f>
        <v>(3)</v>
      </c>
      <c r="I184" s="481" t="str">
        <f>"(4)"</f>
        <v>(4)</v>
      </c>
      <c r="J184" s="481" t="str">
        <f>"(5)"</f>
        <v>(5)</v>
      </c>
      <c r="K184" s="481" t="str">
        <f>"(7)"</f>
        <v>(7)</v>
      </c>
      <c r="L184" s="481" t="str">
        <f>"(8)"</f>
        <v>(8)</v>
      </c>
      <c r="M184" s="481" t="str">
        <f>"(9)"</f>
        <v>(9)</v>
      </c>
    </row>
    <row r="185" spans="1:13" s="119" customFormat="1" ht="12.75">
      <c r="B185" s="117">
        <v>21</v>
      </c>
      <c r="C185" s="118" t="s">
        <v>175</v>
      </c>
      <c r="D185" s="480">
        <f t="shared" ref="D185:D190" si="22">SUM(E185:M185)</f>
        <v>1218918.92</v>
      </c>
      <c r="E185" s="488">
        <v>63288.76</v>
      </c>
      <c r="F185" s="481" t="s">
        <v>472</v>
      </c>
      <c r="G185" s="488">
        <v>201246.98</v>
      </c>
      <c r="H185" s="488">
        <v>459236.63</v>
      </c>
      <c r="I185" s="488">
        <v>237858.16</v>
      </c>
      <c r="J185" s="488">
        <v>29663.56</v>
      </c>
      <c r="K185" s="488">
        <v>215340.94</v>
      </c>
      <c r="L185" s="488">
        <v>12283.89</v>
      </c>
      <c r="M185" s="488"/>
    </row>
    <row r="186" spans="1:13" s="119" customFormat="1" ht="12.75">
      <c r="B186" s="117">
        <v>27</v>
      </c>
      <c r="C186" s="118" t="s">
        <v>182</v>
      </c>
      <c r="D186" s="480">
        <f t="shared" si="22"/>
        <v>0</v>
      </c>
      <c r="E186" s="488"/>
      <c r="F186" s="481" t="s">
        <v>472</v>
      </c>
      <c r="G186" s="488"/>
      <c r="H186" s="488"/>
      <c r="I186" s="488"/>
      <c r="J186" s="488"/>
      <c r="K186" s="488"/>
      <c r="L186" s="488"/>
      <c r="M186" s="488"/>
    </row>
    <row r="187" spans="1:13" s="119" customFormat="1" ht="12.75">
      <c r="B187" s="117">
        <v>60</v>
      </c>
      <c r="C187" s="118" t="s">
        <v>190</v>
      </c>
      <c r="D187" s="480">
        <f t="shared" si="22"/>
        <v>0</v>
      </c>
      <c r="E187" s="488"/>
      <c r="F187" s="481" t="s">
        <v>472</v>
      </c>
      <c r="G187" s="488"/>
      <c r="H187" s="488"/>
      <c r="I187" s="488"/>
      <c r="J187" s="488"/>
      <c r="K187" s="488"/>
      <c r="L187" s="488"/>
      <c r="M187" s="488"/>
    </row>
    <row r="188" spans="1:13" s="119" customFormat="1" ht="12.75">
      <c r="B188" s="117">
        <v>83</v>
      </c>
      <c r="C188" s="118" t="s">
        <v>124</v>
      </c>
      <c r="D188" s="480">
        <f t="shared" si="22"/>
        <v>0</v>
      </c>
      <c r="E188" s="488"/>
      <c r="F188" s="481" t="s">
        <v>472</v>
      </c>
      <c r="G188" s="481" t="s">
        <v>472</v>
      </c>
      <c r="H188" s="481" t="s">
        <v>472</v>
      </c>
      <c r="I188" s="481" t="s">
        <v>472</v>
      </c>
      <c r="J188" s="481" t="s">
        <v>472</v>
      </c>
      <c r="K188" s="488"/>
      <c r="L188" s="481" t="s">
        <v>472</v>
      </c>
      <c r="M188" s="481" t="s">
        <v>472</v>
      </c>
    </row>
    <row r="189" spans="1:13" s="119" customFormat="1" ht="12.75">
      <c r="B189" s="117">
        <v>89</v>
      </c>
      <c r="C189" s="118" t="s">
        <v>548</v>
      </c>
      <c r="D189" s="480">
        <f t="shared" si="22"/>
        <v>0</v>
      </c>
      <c r="E189" s="487"/>
      <c r="F189" s="481" t="s">
        <v>472</v>
      </c>
      <c r="G189" s="489" t="s">
        <v>472</v>
      </c>
      <c r="H189" s="490" t="s">
        <v>472</v>
      </c>
      <c r="I189" s="489" t="s">
        <v>472</v>
      </c>
      <c r="J189" s="489" t="s">
        <v>472</v>
      </c>
      <c r="K189" s="489" t="s">
        <v>472</v>
      </c>
      <c r="L189" s="489" t="s">
        <v>472</v>
      </c>
      <c r="M189" s="456"/>
    </row>
    <row r="190" spans="1:13" s="119" customFormat="1" ht="12.75">
      <c r="B190" s="117">
        <v>98</v>
      </c>
      <c r="C190" s="118" t="s">
        <v>127</v>
      </c>
      <c r="D190" s="480">
        <f t="shared" si="22"/>
        <v>109357.02</v>
      </c>
      <c r="E190" s="488">
        <v>7298.14</v>
      </c>
      <c r="F190" s="481" t="s">
        <v>472</v>
      </c>
      <c r="G190" s="488">
        <v>6341.9</v>
      </c>
      <c r="H190" s="488">
        <v>60857</v>
      </c>
      <c r="I190" s="488">
        <v>23550.83</v>
      </c>
      <c r="J190" s="488">
        <v>563.94000000000005</v>
      </c>
      <c r="K190" s="488">
        <v>8490.2900000000009</v>
      </c>
      <c r="L190" s="488">
        <v>2254.92</v>
      </c>
      <c r="M190" s="488"/>
    </row>
    <row r="191" spans="1:13" s="119" customFormat="1" ht="15">
      <c r="B191" s="117">
        <v>99</v>
      </c>
      <c r="C191" s="118" t="s">
        <v>427</v>
      </c>
      <c r="D191" s="482">
        <f>SUM(E191:F191)</f>
        <v>-4594.38</v>
      </c>
      <c r="E191" s="482">
        <v>0</v>
      </c>
      <c r="F191" s="482">
        <f>-4394.38-200</f>
        <v>-4594.38</v>
      </c>
      <c r="G191" s="483" t="s">
        <v>472</v>
      </c>
      <c r="H191" s="483" t="s">
        <v>472</v>
      </c>
      <c r="I191" s="483" t="s">
        <v>472</v>
      </c>
      <c r="J191" s="483" t="s">
        <v>472</v>
      </c>
      <c r="K191" s="483" t="s">
        <v>472</v>
      </c>
      <c r="L191" s="483" t="s">
        <v>472</v>
      </c>
      <c r="M191" s="483" t="s">
        <v>472</v>
      </c>
    </row>
    <row r="192" spans="1:13" s="121" customFormat="1" ht="15">
      <c r="A192" s="119"/>
      <c r="B192" s="124"/>
      <c r="C192" s="110" t="s">
        <v>474</v>
      </c>
      <c r="D192" s="484">
        <f t="shared" ref="D192:M192" si="23">SUM(D185:D191)</f>
        <v>1323681.56</v>
      </c>
      <c r="E192" s="484">
        <f t="shared" si="23"/>
        <v>70586.900000000009</v>
      </c>
      <c r="F192" s="484">
        <f t="shared" si="23"/>
        <v>-4594.38</v>
      </c>
      <c r="G192" s="484">
        <f t="shared" si="23"/>
        <v>207588.88</v>
      </c>
      <c r="H192" s="484">
        <f t="shared" si="23"/>
        <v>520093.63</v>
      </c>
      <c r="I192" s="484">
        <f t="shared" si="23"/>
        <v>261408.99</v>
      </c>
      <c r="J192" s="484">
        <f t="shared" si="23"/>
        <v>30227.5</v>
      </c>
      <c r="K192" s="484">
        <f t="shared" si="23"/>
        <v>223831.23</v>
      </c>
      <c r="L192" s="484">
        <f t="shared" si="23"/>
        <v>14538.81</v>
      </c>
      <c r="M192" s="484">
        <f t="shared" si="23"/>
        <v>0</v>
      </c>
    </row>
    <row r="193" spans="1:13" s="119" customFormat="1" ht="12.75">
      <c r="A193" s="121"/>
      <c r="B193" s="129"/>
      <c r="C193" s="391"/>
      <c r="D193" s="480"/>
      <c r="E193" s="480"/>
      <c r="F193" s="480"/>
      <c r="G193" s="480"/>
      <c r="H193" s="480"/>
      <c r="I193" s="480"/>
      <c r="J193" s="480"/>
      <c r="K193" s="480"/>
      <c r="L193" s="480"/>
      <c r="M193" s="480"/>
    </row>
    <row r="194" spans="1:13" s="119" customFormat="1" ht="12.75">
      <c r="B194" s="117"/>
      <c r="C194" s="118"/>
      <c r="D194" s="480"/>
      <c r="E194" s="480"/>
      <c r="F194" s="480"/>
      <c r="G194" s="480"/>
      <c r="H194" s="480"/>
      <c r="I194" s="480"/>
      <c r="J194" s="480"/>
      <c r="K194" s="480"/>
      <c r="L194" s="480"/>
      <c r="M194" s="480"/>
    </row>
    <row r="195" spans="1:13" s="119" customFormat="1" ht="12.75">
      <c r="B195" s="127" t="s">
        <v>480</v>
      </c>
      <c r="C195" s="118"/>
      <c r="D195" s="480"/>
      <c r="E195" s="480"/>
      <c r="F195" s="480"/>
      <c r="G195" s="480"/>
      <c r="H195" s="480"/>
      <c r="I195" s="481" t="s">
        <v>429</v>
      </c>
      <c r="J195" s="480"/>
      <c r="K195" s="480"/>
      <c r="L195" s="480"/>
      <c r="M195" s="480"/>
    </row>
    <row r="196" spans="1:13" s="119" customFormat="1" ht="12.75">
      <c r="B196" s="117"/>
      <c r="C196" s="118"/>
      <c r="D196" s="480"/>
      <c r="E196" s="481" t="s">
        <v>456</v>
      </c>
      <c r="F196" s="481" t="s">
        <v>457</v>
      </c>
      <c r="G196" s="481" t="s">
        <v>458</v>
      </c>
      <c r="H196" s="481" t="s">
        <v>459</v>
      </c>
      <c r="I196" s="481" t="s">
        <v>460</v>
      </c>
      <c r="J196" s="486" t="s">
        <v>461</v>
      </c>
      <c r="K196" s="481" t="s">
        <v>462</v>
      </c>
      <c r="L196" s="480"/>
      <c r="M196" s="481" t="s">
        <v>463</v>
      </c>
    </row>
    <row r="197" spans="1:13" s="119" customFormat="1" ht="12.75">
      <c r="B197" s="117"/>
      <c r="C197" s="123" t="s">
        <v>464</v>
      </c>
      <c r="D197" s="481" t="s">
        <v>465</v>
      </c>
      <c r="E197" s="481" t="s">
        <v>466</v>
      </c>
      <c r="F197" s="481" t="s">
        <v>466</v>
      </c>
      <c r="G197" s="481" t="s">
        <v>467</v>
      </c>
      <c r="H197" s="481" t="s">
        <v>467</v>
      </c>
      <c r="I197" s="481" t="s">
        <v>468</v>
      </c>
      <c r="J197" s="486" t="s">
        <v>469</v>
      </c>
      <c r="K197" s="481" t="s">
        <v>470</v>
      </c>
      <c r="L197" s="481" t="s">
        <v>442</v>
      </c>
      <c r="M197" s="481" t="s">
        <v>471</v>
      </c>
    </row>
    <row r="198" spans="1:13" s="119" customFormat="1" ht="12.75">
      <c r="B198" s="117"/>
      <c r="C198" s="118"/>
      <c r="D198" s="480"/>
      <c r="E198" s="481" t="str">
        <f>"(0)"</f>
        <v>(0)</v>
      </c>
      <c r="F198" s="481" t="str">
        <f>"(1)"</f>
        <v>(1)</v>
      </c>
      <c r="G198" s="481" t="str">
        <f>"(2)"</f>
        <v>(2)</v>
      </c>
      <c r="H198" s="481" t="str">
        <f>"(3)"</f>
        <v>(3)</v>
      </c>
      <c r="I198" s="481" t="str">
        <f>"(4)"</f>
        <v>(4)</v>
      </c>
      <c r="J198" s="481" t="str">
        <f>"(5)"</f>
        <v>(5)</v>
      </c>
      <c r="K198" s="481" t="str">
        <f>"(7)"</f>
        <v>(7)</v>
      </c>
      <c r="L198" s="481" t="str">
        <f>"(8)"</f>
        <v>(8)</v>
      </c>
      <c r="M198" s="481" t="str">
        <f>"(9)"</f>
        <v>(9)</v>
      </c>
    </row>
    <row r="199" spans="1:13" s="119" customFormat="1" ht="12.75">
      <c r="B199" s="117">
        <v>21</v>
      </c>
      <c r="C199" s="118" t="s">
        <v>175</v>
      </c>
      <c r="D199" s="480">
        <f t="shared" ref="D199:D205" si="24">SUM(E199:M199)</f>
        <v>0</v>
      </c>
      <c r="E199" s="488"/>
      <c r="F199" s="481" t="s">
        <v>472</v>
      </c>
      <c r="G199" s="488"/>
      <c r="H199" s="488"/>
      <c r="I199" s="488"/>
      <c r="J199" s="488"/>
      <c r="K199" s="488"/>
      <c r="L199" s="488"/>
      <c r="M199" s="488"/>
    </row>
    <row r="200" spans="1:13" s="119" customFormat="1" ht="12.75">
      <c r="B200" s="117">
        <v>27</v>
      </c>
      <c r="C200" s="118" t="s">
        <v>182</v>
      </c>
      <c r="D200" s="480">
        <f t="shared" si="24"/>
        <v>0</v>
      </c>
      <c r="E200" s="488"/>
      <c r="F200" s="481" t="s">
        <v>472</v>
      </c>
      <c r="G200" s="488"/>
      <c r="H200" s="488"/>
      <c r="I200" s="488"/>
      <c r="J200" s="488"/>
      <c r="K200" s="488"/>
      <c r="L200" s="488"/>
      <c r="M200" s="488"/>
    </row>
    <row r="201" spans="1:13" s="119" customFormat="1" ht="12.75">
      <c r="B201" s="117">
        <v>60</v>
      </c>
      <c r="C201" s="118" t="s">
        <v>190</v>
      </c>
      <c r="D201" s="480">
        <f t="shared" si="24"/>
        <v>0</v>
      </c>
      <c r="E201" s="488"/>
      <c r="F201" s="481" t="s">
        <v>472</v>
      </c>
      <c r="G201" s="488"/>
      <c r="H201" s="488"/>
      <c r="I201" s="488"/>
      <c r="J201" s="488"/>
      <c r="K201" s="488"/>
      <c r="L201" s="488"/>
      <c r="M201" s="488"/>
    </row>
    <row r="202" spans="1:13" s="119" customFormat="1" ht="12.75">
      <c r="A202" s="118"/>
      <c r="B202" s="117">
        <v>72</v>
      </c>
      <c r="C202" s="118" t="s">
        <v>670</v>
      </c>
      <c r="D202" s="480">
        <f t="shared" si="24"/>
        <v>0</v>
      </c>
      <c r="E202" s="488"/>
      <c r="F202" s="481" t="s">
        <v>472</v>
      </c>
      <c r="G202" s="488"/>
      <c r="H202" s="488"/>
      <c r="I202" s="488"/>
      <c r="J202" s="488"/>
      <c r="K202" s="488"/>
      <c r="L202" s="488"/>
      <c r="M202" s="488"/>
    </row>
    <row r="203" spans="1:13" s="119" customFormat="1" ht="12.75">
      <c r="B203" s="117">
        <v>83</v>
      </c>
      <c r="C203" s="118" t="s">
        <v>124</v>
      </c>
      <c r="D203" s="480">
        <f t="shared" si="24"/>
        <v>0</v>
      </c>
      <c r="E203" s="488"/>
      <c r="F203" s="481" t="s">
        <v>472</v>
      </c>
      <c r="G203" s="481" t="s">
        <v>472</v>
      </c>
      <c r="H203" s="481" t="s">
        <v>472</v>
      </c>
      <c r="I203" s="481" t="s">
        <v>472</v>
      </c>
      <c r="J203" s="481" t="s">
        <v>472</v>
      </c>
      <c r="K203" s="488"/>
      <c r="L203" s="481" t="s">
        <v>472</v>
      </c>
      <c r="M203" s="481" t="s">
        <v>472</v>
      </c>
    </row>
    <row r="204" spans="1:13" s="119" customFormat="1" ht="12.75">
      <c r="B204" s="117">
        <v>89</v>
      </c>
      <c r="C204" s="118" t="s">
        <v>548</v>
      </c>
      <c r="D204" s="480">
        <f t="shared" si="24"/>
        <v>0</v>
      </c>
      <c r="E204" s="487"/>
      <c r="F204" s="481" t="s">
        <v>472</v>
      </c>
      <c r="G204" s="489" t="s">
        <v>472</v>
      </c>
      <c r="H204" s="490" t="s">
        <v>472</v>
      </c>
      <c r="I204" s="489" t="s">
        <v>472</v>
      </c>
      <c r="J204" s="489" t="s">
        <v>472</v>
      </c>
      <c r="K204" s="489" t="s">
        <v>472</v>
      </c>
      <c r="L204" s="489" t="s">
        <v>472</v>
      </c>
      <c r="M204" s="456"/>
    </row>
    <row r="205" spans="1:13" s="119" customFormat="1" ht="12.75">
      <c r="B205" s="117">
        <v>98</v>
      </c>
      <c r="C205" s="118" t="s">
        <v>127</v>
      </c>
      <c r="D205" s="480">
        <f t="shared" si="24"/>
        <v>221722.9</v>
      </c>
      <c r="E205" s="488">
        <v>4829.2</v>
      </c>
      <c r="F205" s="481" t="s">
        <v>472</v>
      </c>
      <c r="G205" s="488"/>
      <c r="H205" s="488">
        <v>54757.23</v>
      </c>
      <c r="I205" s="488">
        <v>20094.150000000001</v>
      </c>
      <c r="J205" s="488">
        <v>1044.53</v>
      </c>
      <c r="K205" s="488">
        <v>139209.57</v>
      </c>
      <c r="L205" s="488">
        <v>1788.22</v>
      </c>
      <c r="M205" s="488"/>
    </row>
    <row r="206" spans="1:13" s="119" customFormat="1" ht="15">
      <c r="B206" s="117">
        <v>99</v>
      </c>
      <c r="C206" s="118" t="s">
        <v>427</v>
      </c>
      <c r="D206" s="482">
        <f>SUM(E206:F206)</f>
        <v>0</v>
      </c>
      <c r="E206" s="482">
        <v>0</v>
      </c>
      <c r="F206" s="482">
        <v>0</v>
      </c>
      <c r="G206" s="483" t="s">
        <v>472</v>
      </c>
      <c r="H206" s="483" t="s">
        <v>472</v>
      </c>
      <c r="I206" s="483" t="s">
        <v>472</v>
      </c>
      <c r="J206" s="483" t="s">
        <v>472</v>
      </c>
      <c r="K206" s="483" t="s">
        <v>472</v>
      </c>
      <c r="L206" s="483" t="s">
        <v>472</v>
      </c>
      <c r="M206" s="483" t="s">
        <v>472</v>
      </c>
    </row>
    <row r="207" spans="1:13" s="121" customFormat="1" ht="15">
      <c r="A207" s="119"/>
      <c r="B207" s="124"/>
      <c r="C207" s="110" t="s">
        <v>474</v>
      </c>
      <c r="D207" s="484">
        <f t="shared" ref="D207:M207" si="25">SUM(D199:D206)</f>
        <v>221722.9</v>
      </c>
      <c r="E207" s="484">
        <f t="shared" si="25"/>
        <v>4829.2</v>
      </c>
      <c r="F207" s="484">
        <f t="shared" si="25"/>
        <v>0</v>
      </c>
      <c r="G207" s="484">
        <f t="shared" si="25"/>
        <v>0</v>
      </c>
      <c r="H207" s="484">
        <f t="shared" si="25"/>
        <v>54757.23</v>
      </c>
      <c r="I207" s="484">
        <f t="shared" si="25"/>
        <v>20094.150000000001</v>
      </c>
      <c r="J207" s="484">
        <f t="shared" si="25"/>
        <v>1044.53</v>
      </c>
      <c r="K207" s="484">
        <f t="shared" si="25"/>
        <v>139209.57</v>
      </c>
      <c r="L207" s="484">
        <f t="shared" si="25"/>
        <v>1788.22</v>
      </c>
      <c r="M207" s="484">
        <f t="shared" si="25"/>
        <v>0</v>
      </c>
    </row>
    <row r="208" spans="1:13" s="119" customFormat="1" ht="12.75">
      <c r="A208" s="121"/>
      <c r="B208" s="117"/>
      <c r="C208" s="118"/>
      <c r="D208" s="480"/>
      <c r="E208" s="480"/>
      <c r="F208" s="480"/>
      <c r="G208" s="480"/>
      <c r="H208" s="480"/>
      <c r="I208" s="480"/>
      <c r="J208" s="480"/>
      <c r="K208" s="480"/>
      <c r="L208" s="480"/>
      <c r="M208" s="480"/>
    </row>
    <row r="209" spans="1:13" s="119" customFormat="1" ht="12.75">
      <c r="B209" s="117"/>
      <c r="C209" s="118"/>
      <c r="D209" s="480"/>
      <c r="E209" s="480"/>
      <c r="F209" s="480"/>
      <c r="G209" s="480"/>
      <c r="H209" s="480"/>
      <c r="I209" s="480"/>
      <c r="J209" s="480"/>
      <c r="K209" s="480"/>
      <c r="L209" s="480"/>
      <c r="M209" s="480"/>
    </row>
    <row r="210" spans="1:13" s="119" customFormat="1" ht="12.75">
      <c r="B210" s="127" t="s">
        <v>481</v>
      </c>
      <c r="C210" s="118"/>
      <c r="D210" s="480"/>
      <c r="E210" s="480"/>
      <c r="F210" s="480"/>
      <c r="G210" s="480"/>
      <c r="H210" s="481"/>
      <c r="I210" s="481" t="s">
        <v>429</v>
      </c>
      <c r="J210" s="480"/>
      <c r="K210" s="480"/>
      <c r="L210" s="480"/>
      <c r="M210" s="480"/>
    </row>
    <row r="211" spans="1:13" s="119" customFormat="1" ht="12.75">
      <c r="B211" s="117"/>
      <c r="C211" s="118"/>
      <c r="D211" s="480"/>
      <c r="E211" s="481" t="s">
        <v>456</v>
      </c>
      <c r="F211" s="481" t="s">
        <v>457</v>
      </c>
      <c r="G211" s="481" t="s">
        <v>458</v>
      </c>
      <c r="H211" s="481" t="s">
        <v>459</v>
      </c>
      <c r="I211" s="481" t="s">
        <v>460</v>
      </c>
      <c r="J211" s="486" t="s">
        <v>461</v>
      </c>
      <c r="K211" s="481" t="s">
        <v>462</v>
      </c>
      <c r="L211" s="480"/>
      <c r="M211" s="481" t="s">
        <v>463</v>
      </c>
    </row>
    <row r="212" spans="1:13" s="119" customFormat="1" ht="12.75">
      <c r="B212" s="117"/>
      <c r="C212" s="123" t="s">
        <v>464</v>
      </c>
      <c r="D212" s="481" t="s">
        <v>465</v>
      </c>
      <c r="E212" s="481" t="s">
        <v>466</v>
      </c>
      <c r="F212" s="481" t="s">
        <v>466</v>
      </c>
      <c r="G212" s="481" t="s">
        <v>467</v>
      </c>
      <c r="H212" s="481" t="s">
        <v>467</v>
      </c>
      <c r="I212" s="481" t="s">
        <v>468</v>
      </c>
      <c r="J212" s="486" t="s">
        <v>469</v>
      </c>
      <c r="K212" s="481" t="s">
        <v>470</v>
      </c>
      <c r="L212" s="481" t="s">
        <v>442</v>
      </c>
      <c r="M212" s="481" t="s">
        <v>471</v>
      </c>
    </row>
    <row r="213" spans="1:13" s="119" customFormat="1" ht="12.75">
      <c r="B213" s="117"/>
      <c r="C213" s="118"/>
      <c r="D213" s="480"/>
      <c r="E213" s="481" t="str">
        <f>"(0)"</f>
        <v>(0)</v>
      </c>
      <c r="F213" s="481" t="str">
        <f>"(1)"</f>
        <v>(1)</v>
      </c>
      <c r="G213" s="481" t="str">
        <f>"(2)"</f>
        <v>(2)</v>
      </c>
      <c r="H213" s="481" t="str">
        <f>"(3)"</f>
        <v>(3)</v>
      </c>
      <c r="I213" s="481" t="str">
        <f>"(4)"</f>
        <v>(4)</v>
      </c>
      <c r="J213" s="481" t="str">
        <f>"(5)"</f>
        <v>(5)</v>
      </c>
      <c r="K213" s="481" t="str">
        <f>"(7)"</f>
        <v>(7)</v>
      </c>
      <c r="L213" s="481" t="str">
        <f>"(8)"</f>
        <v>(8)</v>
      </c>
      <c r="M213" s="481" t="str">
        <f>"(9)"</f>
        <v>(9)</v>
      </c>
    </row>
    <row r="214" spans="1:13" s="119" customFormat="1" ht="12.75">
      <c r="B214" s="117">
        <v>21</v>
      </c>
      <c r="C214" s="118" t="s">
        <v>175</v>
      </c>
      <c r="D214" s="480">
        <f t="shared" ref="D214:D220" si="26">SUM(E214:M214)</f>
        <v>0</v>
      </c>
      <c r="E214" s="488"/>
      <c r="F214" s="481" t="s">
        <v>472</v>
      </c>
      <c r="G214" s="488"/>
      <c r="H214" s="488"/>
      <c r="I214" s="488"/>
      <c r="J214" s="488"/>
      <c r="K214" s="488"/>
      <c r="L214" s="488"/>
      <c r="M214" s="488"/>
    </row>
    <row r="215" spans="1:13" s="119" customFormat="1" ht="12.75">
      <c r="B215" s="117">
        <v>27</v>
      </c>
      <c r="C215" s="118" t="s">
        <v>182</v>
      </c>
      <c r="D215" s="480">
        <f t="shared" si="26"/>
        <v>0</v>
      </c>
      <c r="E215" s="488"/>
      <c r="F215" s="481" t="s">
        <v>472</v>
      </c>
      <c r="G215" s="488"/>
      <c r="H215" s="488"/>
      <c r="I215" s="488"/>
      <c r="J215" s="488"/>
      <c r="K215" s="488"/>
      <c r="L215" s="488"/>
      <c r="M215" s="488"/>
    </row>
    <row r="216" spans="1:13" s="119" customFormat="1" ht="12.75">
      <c r="B216" s="117">
        <v>60</v>
      </c>
      <c r="C216" s="118" t="s">
        <v>190</v>
      </c>
      <c r="D216" s="480">
        <f t="shared" si="26"/>
        <v>0</v>
      </c>
      <c r="E216" s="488"/>
      <c r="F216" s="481" t="s">
        <v>472</v>
      </c>
      <c r="G216" s="488"/>
      <c r="H216" s="488"/>
      <c r="I216" s="488"/>
      <c r="J216" s="488"/>
      <c r="K216" s="488"/>
      <c r="L216" s="488"/>
      <c r="M216" s="488"/>
    </row>
    <row r="217" spans="1:13" s="119" customFormat="1" ht="12.75">
      <c r="A217" s="118"/>
      <c r="B217" s="117">
        <v>72</v>
      </c>
      <c r="C217" s="118" t="s">
        <v>670</v>
      </c>
      <c r="D217" s="480">
        <f t="shared" si="26"/>
        <v>0</v>
      </c>
      <c r="E217" s="488"/>
      <c r="F217" s="481" t="s">
        <v>472</v>
      </c>
      <c r="G217" s="488"/>
      <c r="H217" s="488"/>
      <c r="I217" s="488"/>
      <c r="J217" s="488"/>
      <c r="K217" s="488"/>
      <c r="L217" s="488"/>
      <c r="M217" s="488"/>
    </row>
    <row r="218" spans="1:13" s="119" customFormat="1" ht="12.75">
      <c r="B218" s="117">
        <v>83</v>
      </c>
      <c r="C218" s="118" t="s">
        <v>124</v>
      </c>
      <c r="D218" s="480">
        <f t="shared" si="26"/>
        <v>0</v>
      </c>
      <c r="E218" s="488"/>
      <c r="F218" s="481" t="s">
        <v>472</v>
      </c>
      <c r="G218" s="481" t="s">
        <v>472</v>
      </c>
      <c r="H218" s="481" t="s">
        <v>472</v>
      </c>
      <c r="I218" s="481" t="s">
        <v>472</v>
      </c>
      <c r="J218" s="481" t="s">
        <v>472</v>
      </c>
      <c r="K218" s="488"/>
      <c r="L218" s="481" t="s">
        <v>472</v>
      </c>
      <c r="M218" s="481" t="s">
        <v>472</v>
      </c>
    </row>
    <row r="219" spans="1:13" s="119" customFormat="1" ht="12.75">
      <c r="B219" s="117">
        <v>89</v>
      </c>
      <c r="C219" s="118" t="s">
        <v>548</v>
      </c>
      <c r="D219" s="480">
        <f t="shared" si="26"/>
        <v>0</v>
      </c>
      <c r="E219" s="487"/>
      <c r="F219" s="481" t="s">
        <v>472</v>
      </c>
      <c r="G219" s="489" t="s">
        <v>472</v>
      </c>
      <c r="H219" s="490" t="s">
        <v>472</v>
      </c>
      <c r="I219" s="489" t="s">
        <v>472</v>
      </c>
      <c r="J219" s="489" t="s">
        <v>472</v>
      </c>
      <c r="K219" s="489" t="s">
        <v>472</v>
      </c>
      <c r="L219" s="489" t="s">
        <v>472</v>
      </c>
      <c r="M219" s="456"/>
    </row>
    <row r="220" spans="1:13" s="119" customFormat="1" ht="12.75">
      <c r="B220" s="117">
        <v>98</v>
      </c>
      <c r="C220" s="118" t="s">
        <v>127</v>
      </c>
      <c r="D220" s="480">
        <f t="shared" si="26"/>
        <v>95172.65</v>
      </c>
      <c r="E220" s="488"/>
      <c r="F220" s="481" t="s">
        <v>472</v>
      </c>
      <c r="G220" s="488"/>
      <c r="H220" s="488">
        <v>68413.97</v>
      </c>
      <c r="I220" s="488">
        <v>26758.68</v>
      </c>
      <c r="J220" s="488"/>
      <c r="K220" s="488"/>
      <c r="L220" s="488"/>
      <c r="M220" s="488"/>
    </row>
    <row r="221" spans="1:13" s="119" customFormat="1" ht="15">
      <c r="B221" s="117">
        <v>99</v>
      </c>
      <c r="C221" s="118" t="s">
        <v>427</v>
      </c>
      <c r="D221" s="482">
        <f>SUM(E221:F221)</f>
        <v>0</v>
      </c>
      <c r="E221" s="482">
        <v>0</v>
      </c>
      <c r="F221" s="482">
        <v>0</v>
      </c>
      <c r="G221" s="483" t="s">
        <v>472</v>
      </c>
      <c r="H221" s="483" t="s">
        <v>472</v>
      </c>
      <c r="I221" s="483" t="s">
        <v>472</v>
      </c>
      <c r="J221" s="483" t="s">
        <v>472</v>
      </c>
      <c r="K221" s="483" t="s">
        <v>472</v>
      </c>
      <c r="L221" s="483" t="s">
        <v>472</v>
      </c>
      <c r="M221" s="483" t="s">
        <v>472</v>
      </c>
    </row>
    <row r="222" spans="1:13" s="121" customFormat="1" ht="15">
      <c r="A222" s="119"/>
      <c r="B222" s="124"/>
      <c r="C222" s="110" t="s">
        <v>474</v>
      </c>
      <c r="D222" s="484">
        <f t="shared" ref="D222:M222" si="27">SUM(D214:D221)</f>
        <v>95172.65</v>
      </c>
      <c r="E222" s="484">
        <f t="shared" si="27"/>
        <v>0</v>
      </c>
      <c r="F222" s="484">
        <f t="shared" si="27"/>
        <v>0</v>
      </c>
      <c r="G222" s="484">
        <f t="shared" si="27"/>
        <v>0</v>
      </c>
      <c r="H222" s="484">
        <f t="shared" si="27"/>
        <v>68413.97</v>
      </c>
      <c r="I222" s="484">
        <f t="shared" si="27"/>
        <v>26758.68</v>
      </c>
      <c r="J222" s="484">
        <f t="shared" si="27"/>
        <v>0</v>
      </c>
      <c r="K222" s="484">
        <f t="shared" si="27"/>
        <v>0</v>
      </c>
      <c r="L222" s="484">
        <f t="shared" si="27"/>
        <v>0</v>
      </c>
      <c r="M222" s="484">
        <f t="shared" si="27"/>
        <v>0</v>
      </c>
    </row>
    <row r="223" spans="1:13" s="119" customFormat="1" ht="12.75">
      <c r="A223" s="121"/>
      <c r="B223" s="117"/>
      <c r="C223" s="118"/>
      <c r="D223" s="480"/>
      <c r="E223" s="480"/>
      <c r="F223" s="480"/>
      <c r="G223" s="480"/>
      <c r="H223" s="480"/>
      <c r="I223" s="480"/>
      <c r="J223" s="480"/>
      <c r="K223" s="480"/>
      <c r="L223" s="480"/>
      <c r="M223" s="480"/>
    </row>
    <row r="224" spans="1:13" s="119" customFormat="1" ht="12.75">
      <c r="B224" s="117"/>
      <c r="C224" s="118"/>
      <c r="D224" s="480"/>
      <c r="E224" s="480"/>
      <c r="F224" s="480"/>
      <c r="G224" s="480"/>
      <c r="H224" s="480"/>
      <c r="I224" s="480"/>
      <c r="J224" s="480"/>
      <c r="K224" s="480"/>
      <c r="L224" s="480"/>
      <c r="M224" s="480"/>
    </row>
    <row r="225" spans="1:13" s="119" customFormat="1" ht="12.75">
      <c r="B225" s="127" t="s">
        <v>482</v>
      </c>
      <c r="C225" s="118"/>
      <c r="D225" s="480"/>
      <c r="E225" s="480"/>
      <c r="F225" s="480"/>
      <c r="G225" s="480"/>
      <c r="H225" s="480"/>
      <c r="I225" s="481" t="s">
        <v>429</v>
      </c>
      <c r="J225" s="480"/>
      <c r="K225" s="480"/>
      <c r="L225" s="480"/>
      <c r="M225" s="480"/>
    </row>
    <row r="226" spans="1:13" s="119" customFormat="1" ht="12.75">
      <c r="B226" s="117"/>
      <c r="C226" s="118"/>
      <c r="D226" s="480"/>
      <c r="E226" s="481" t="s">
        <v>456</v>
      </c>
      <c r="F226" s="481" t="s">
        <v>457</v>
      </c>
      <c r="G226" s="481" t="s">
        <v>458</v>
      </c>
      <c r="H226" s="481" t="s">
        <v>459</v>
      </c>
      <c r="I226" s="481" t="s">
        <v>460</v>
      </c>
      <c r="J226" s="486" t="s">
        <v>461</v>
      </c>
      <c r="K226" s="481" t="s">
        <v>462</v>
      </c>
      <c r="L226" s="480"/>
      <c r="M226" s="481" t="s">
        <v>463</v>
      </c>
    </row>
    <row r="227" spans="1:13" s="119" customFormat="1" ht="12.75">
      <c r="B227" s="117"/>
      <c r="C227" s="123" t="s">
        <v>464</v>
      </c>
      <c r="D227" s="481" t="s">
        <v>465</v>
      </c>
      <c r="E227" s="481" t="s">
        <v>466</v>
      </c>
      <c r="F227" s="481" t="s">
        <v>466</v>
      </c>
      <c r="G227" s="481" t="s">
        <v>467</v>
      </c>
      <c r="H227" s="481" t="s">
        <v>467</v>
      </c>
      <c r="I227" s="481" t="s">
        <v>468</v>
      </c>
      <c r="J227" s="486" t="s">
        <v>469</v>
      </c>
      <c r="K227" s="481" t="s">
        <v>470</v>
      </c>
      <c r="L227" s="481" t="s">
        <v>442</v>
      </c>
      <c r="M227" s="481" t="s">
        <v>471</v>
      </c>
    </row>
    <row r="228" spans="1:13" s="119" customFormat="1" ht="12.75">
      <c r="B228" s="117"/>
      <c r="C228" s="118"/>
      <c r="D228" s="480"/>
      <c r="E228" s="481" t="str">
        <f>"(0)"</f>
        <v>(0)</v>
      </c>
      <c r="F228" s="481" t="str">
        <f>"(1)"</f>
        <v>(1)</v>
      </c>
      <c r="G228" s="481" t="str">
        <f>"(2)"</f>
        <v>(2)</v>
      </c>
      <c r="H228" s="481" t="str">
        <f>"(3)"</f>
        <v>(3)</v>
      </c>
      <c r="I228" s="481" t="str">
        <f>"(4)"</f>
        <v>(4)</v>
      </c>
      <c r="J228" s="481" t="str">
        <f>"(5)"</f>
        <v>(5)</v>
      </c>
      <c r="K228" s="481" t="str">
        <f>"(7)"</f>
        <v>(7)</v>
      </c>
      <c r="L228" s="481" t="str">
        <f>"(8)"</f>
        <v>(8)</v>
      </c>
      <c r="M228" s="481" t="str">
        <f>"(9)"</f>
        <v>(9)</v>
      </c>
    </row>
    <row r="229" spans="1:13" s="119" customFormat="1" ht="12.75">
      <c r="B229" s="117">
        <v>21</v>
      </c>
      <c r="C229" s="118" t="s">
        <v>175</v>
      </c>
      <c r="D229" s="480">
        <f t="shared" ref="D229:D234" si="28">SUM(E229:M229)</f>
        <v>594682.00999999978</v>
      </c>
      <c r="E229" s="488">
        <v>8068.72</v>
      </c>
      <c r="F229" s="481" t="s">
        <v>472</v>
      </c>
      <c r="G229" s="488"/>
      <c r="H229" s="488">
        <v>405171.73</v>
      </c>
      <c r="I229" s="488">
        <v>174088.19</v>
      </c>
      <c r="J229" s="488">
        <v>967.57</v>
      </c>
      <c r="K229" s="488">
        <v>1951.83</v>
      </c>
      <c r="L229" s="488">
        <v>4433.97</v>
      </c>
      <c r="M229" s="488"/>
    </row>
    <row r="230" spans="1:13" s="119" customFormat="1" ht="12.75">
      <c r="B230" s="117">
        <v>27</v>
      </c>
      <c r="C230" s="118" t="s">
        <v>182</v>
      </c>
      <c r="D230" s="480">
        <f t="shared" si="28"/>
        <v>208924.93999999997</v>
      </c>
      <c r="E230" s="488">
        <v>16097.81</v>
      </c>
      <c r="F230" s="481" t="s">
        <v>472</v>
      </c>
      <c r="G230" s="488"/>
      <c r="H230" s="488">
        <v>133687.99</v>
      </c>
      <c r="I230" s="488">
        <v>51449.97</v>
      </c>
      <c r="J230" s="488">
        <v>3869.09</v>
      </c>
      <c r="K230" s="488">
        <v>952.5</v>
      </c>
      <c r="L230" s="488">
        <v>2867.58</v>
      </c>
      <c r="M230" s="488"/>
    </row>
    <row r="231" spans="1:13" s="119" customFormat="1" ht="12.75">
      <c r="B231" s="117">
        <v>60</v>
      </c>
      <c r="C231" s="118" t="s">
        <v>190</v>
      </c>
      <c r="D231" s="480">
        <f t="shared" si="28"/>
        <v>0</v>
      </c>
      <c r="E231" s="488"/>
      <c r="F231" s="481" t="s">
        <v>472</v>
      </c>
      <c r="G231" s="488"/>
      <c r="H231" s="488"/>
      <c r="I231" s="488"/>
      <c r="J231" s="488"/>
      <c r="K231" s="488"/>
      <c r="L231" s="488"/>
      <c r="M231" s="488"/>
    </row>
    <row r="232" spans="1:13" s="119" customFormat="1" ht="12.75">
      <c r="B232" s="117">
        <v>83</v>
      </c>
      <c r="C232" s="118" t="s">
        <v>124</v>
      </c>
      <c r="D232" s="480">
        <f t="shared" si="28"/>
        <v>0</v>
      </c>
      <c r="E232" s="488"/>
      <c r="F232" s="481" t="s">
        <v>472</v>
      </c>
      <c r="G232" s="481" t="s">
        <v>472</v>
      </c>
      <c r="H232" s="481" t="s">
        <v>472</v>
      </c>
      <c r="I232" s="481" t="s">
        <v>472</v>
      </c>
      <c r="J232" s="481" t="s">
        <v>472</v>
      </c>
      <c r="K232" s="488"/>
      <c r="L232" s="481" t="s">
        <v>472</v>
      </c>
      <c r="M232" s="481" t="s">
        <v>472</v>
      </c>
    </row>
    <row r="233" spans="1:13" s="119" customFormat="1" ht="12.75">
      <c r="B233" s="117">
        <v>89</v>
      </c>
      <c r="C233" s="118" t="s">
        <v>548</v>
      </c>
      <c r="D233" s="480">
        <f t="shared" si="28"/>
        <v>0</v>
      </c>
      <c r="E233" s="487"/>
      <c r="F233" s="481" t="s">
        <v>472</v>
      </c>
      <c r="G233" s="489" t="s">
        <v>472</v>
      </c>
      <c r="H233" s="490" t="s">
        <v>472</v>
      </c>
      <c r="I233" s="489" t="s">
        <v>472</v>
      </c>
      <c r="J233" s="489" t="s">
        <v>472</v>
      </c>
      <c r="K233" s="489" t="s">
        <v>472</v>
      </c>
      <c r="L233" s="489" t="s">
        <v>472</v>
      </c>
      <c r="M233" s="456"/>
    </row>
    <row r="234" spans="1:13" s="119" customFormat="1" ht="12.75">
      <c r="B234" s="117">
        <v>98</v>
      </c>
      <c r="C234" s="118" t="s">
        <v>127</v>
      </c>
      <c r="D234" s="480">
        <f t="shared" si="28"/>
        <v>733497.5</v>
      </c>
      <c r="E234" s="488">
        <v>50680.05</v>
      </c>
      <c r="F234" s="481" t="s">
        <v>472</v>
      </c>
      <c r="G234" s="488"/>
      <c r="H234" s="488">
        <v>467600.05</v>
      </c>
      <c r="I234" s="488">
        <v>176970.52</v>
      </c>
      <c r="J234" s="488">
        <v>11256.15</v>
      </c>
      <c r="K234" s="488">
        <v>25161.45</v>
      </c>
      <c r="L234" s="488">
        <v>1829.28</v>
      </c>
      <c r="M234" s="488"/>
    </row>
    <row r="235" spans="1:13" s="119" customFormat="1" ht="15">
      <c r="B235" s="117">
        <v>99</v>
      </c>
      <c r="C235" s="118" t="s">
        <v>427</v>
      </c>
      <c r="D235" s="482">
        <f>SUM(E235:F235)</f>
        <v>-170</v>
      </c>
      <c r="E235" s="482">
        <v>0</v>
      </c>
      <c r="F235" s="482">
        <v>-170</v>
      </c>
      <c r="G235" s="483" t="s">
        <v>472</v>
      </c>
      <c r="H235" s="483" t="s">
        <v>472</v>
      </c>
      <c r="I235" s="483" t="s">
        <v>472</v>
      </c>
      <c r="J235" s="483" t="s">
        <v>472</v>
      </c>
      <c r="K235" s="483" t="s">
        <v>472</v>
      </c>
      <c r="L235" s="483" t="s">
        <v>472</v>
      </c>
      <c r="M235" s="483" t="s">
        <v>472</v>
      </c>
    </row>
    <row r="236" spans="1:13" s="121" customFormat="1" ht="15">
      <c r="A236" s="119"/>
      <c r="B236" s="124"/>
      <c r="C236" s="110" t="s">
        <v>474</v>
      </c>
      <c r="D236" s="484">
        <f t="shared" ref="D236:M236" si="29">SUM(D229:D235)</f>
        <v>1536934.4499999997</v>
      </c>
      <c r="E236" s="484">
        <f t="shared" si="29"/>
        <v>74846.58</v>
      </c>
      <c r="F236" s="484">
        <f t="shared" si="29"/>
        <v>-170</v>
      </c>
      <c r="G236" s="484">
        <f t="shared" si="29"/>
        <v>0</v>
      </c>
      <c r="H236" s="484">
        <f t="shared" si="29"/>
        <v>1006459.77</v>
      </c>
      <c r="I236" s="484">
        <f t="shared" si="29"/>
        <v>402508.68</v>
      </c>
      <c r="J236" s="484">
        <f t="shared" si="29"/>
        <v>16092.81</v>
      </c>
      <c r="K236" s="484">
        <f t="shared" si="29"/>
        <v>28065.78</v>
      </c>
      <c r="L236" s="484">
        <f t="shared" si="29"/>
        <v>9130.83</v>
      </c>
      <c r="M236" s="484">
        <f t="shared" si="29"/>
        <v>0</v>
      </c>
    </row>
    <row r="237" spans="1:13" s="119" customFormat="1" ht="12.75">
      <c r="A237" s="121"/>
      <c r="B237" s="129"/>
      <c r="C237" s="118"/>
      <c r="D237" s="480"/>
      <c r="E237" s="480"/>
      <c r="F237" s="480"/>
      <c r="G237" s="480"/>
      <c r="H237" s="480"/>
      <c r="I237" s="480"/>
      <c r="J237" s="480"/>
      <c r="K237" s="480"/>
      <c r="L237" s="480"/>
      <c r="M237" s="480"/>
    </row>
    <row r="238" spans="1:13" s="119" customFormat="1" ht="12.75">
      <c r="B238" s="117"/>
      <c r="C238" s="118"/>
      <c r="D238" s="480"/>
      <c r="E238" s="480"/>
      <c r="F238" s="480"/>
      <c r="G238" s="480"/>
      <c r="H238" s="480"/>
      <c r="I238" s="480"/>
      <c r="J238" s="480"/>
      <c r="K238" s="480"/>
      <c r="L238" s="480"/>
      <c r="M238" s="480"/>
    </row>
    <row r="239" spans="1:13" s="119" customFormat="1" ht="12.75" hidden="1">
      <c r="B239" s="127" t="s">
        <v>571</v>
      </c>
      <c r="C239" s="118"/>
      <c r="D239" s="480"/>
      <c r="E239" s="480"/>
      <c r="F239" s="480"/>
      <c r="G239" s="480"/>
      <c r="H239" s="480"/>
      <c r="I239" s="481" t="s">
        <v>429</v>
      </c>
      <c r="J239" s="480"/>
      <c r="K239" s="480"/>
      <c r="L239" s="480"/>
      <c r="M239" s="480"/>
    </row>
    <row r="240" spans="1:13" s="119" customFormat="1" ht="12.75" hidden="1">
      <c r="B240" s="117"/>
      <c r="C240" s="118"/>
      <c r="D240" s="480"/>
      <c r="E240" s="481" t="s">
        <v>456</v>
      </c>
      <c r="F240" s="481" t="s">
        <v>457</v>
      </c>
      <c r="G240" s="481" t="s">
        <v>458</v>
      </c>
      <c r="H240" s="481" t="s">
        <v>459</v>
      </c>
      <c r="I240" s="481" t="s">
        <v>460</v>
      </c>
      <c r="J240" s="486" t="s">
        <v>461</v>
      </c>
      <c r="K240" s="481" t="s">
        <v>462</v>
      </c>
      <c r="L240" s="480"/>
      <c r="M240" s="481" t="s">
        <v>463</v>
      </c>
    </row>
    <row r="241" spans="1:13" s="119" customFormat="1" ht="12.75" hidden="1">
      <c r="B241" s="117"/>
      <c r="C241" s="123" t="s">
        <v>464</v>
      </c>
      <c r="D241" s="481" t="s">
        <v>465</v>
      </c>
      <c r="E241" s="481" t="s">
        <v>466</v>
      </c>
      <c r="F241" s="481" t="s">
        <v>466</v>
      </c>
      <c r="G241" s="481" t="s">
        <v>467</v>
      </c>
      <c r="H241" s="481" t="s">
        <v>467</v>
      </c>
      <c r="I241" s="481" t="s">
        <v>468</v>
      </c>
      <c r="J241" s="486" t="s">
        <v>469</v>
      </c>
      <c r="K241" s="481" t="s">
        <v>470</v>
      </c>
      <c r="L241" s="481" t="s">
        <v>442</v>
      </c>
      <c r="M241" s="481" t="s">
        <v>471</v>
      </c>
    </row>
    <row r="242" spans="1:13" s="119" customFormat="1" ht="12.75" hidden="1">
      <c r="B242" s="117"/>
      <c r="C242" s="118"/>
      <c r="D242" s="480"/>
      <c r="E242" s="481" t="str">
        <f>"(0)"</f>
        <v>(0)</v>
      </c>
      <c r="F242" s="481" t="str">
        <f>"(1)"</f>
        <v>(1)</v>
      </c>
      <c r="G242" s="481" t="str">
        <f>"(2)"</f>
        <v>(2)</v>
      </c>
      <c r="H242" s="481" t="str">
        <f>"(3)"</f>
        <v>(3)</v>
      </c>
      <c r="I242" s="481" t="str">
        <f>"(4)"</f>
        <v>(4)</v>
      </c>
      <c r="J242" s="481" t="str">
        <f>"(5)"</f>
        <v>(5)</v>
      </c>
      <c r="K242" s="481" t="str">
        <f>"(7)"</f>
        <v>(7)</v>
      </c>
      <c r="L242" s="481" t="str">
        <f>"(8)"</f>
        <v>(8)</v>
      </c>
      <c r="M242" s="481" t="str">
        <f>"(9)"</f>
        <v>(9)</v>
      </c>
    </row>
    <row r="243" spans="1:13" s="119" customFormat="1" ht="12.75" hidden="1">
      <c r="B243" s="117">
        <v>21</v>
      </c>
      <c r="C243" s="118" t="s">
        <v>175</v>
      </c>
      <c r="D243" s="480">
        <f t="shared" ref="D243:D248" si="30">SUM(E243:M243)</f>
        <v>0</v>
      </c>
      <c r="E243" s="488"/>
      <c r="F243" s="481" t="s">
        <v>472</v>
      </c>
      <c r="G243" s="488"/>
      <c r="H243" s="488"/>
      <c r="I243" s="488"/>
      <c r="J243" s="488"/>
      <c r="K243" s="488"/>
      <c r="L243" s="488"/>
      <c r="M243" s="488"/>
    </row>
    <row r="244" spans="1:13" s="119" customFormat="1" ht="12.75" hidden="1">
      <c r="B244" s="117">
        <v>27</v>
      </c>
      <c r="C244" s="118" t="s">
        <v>182</v>
      </c>
      <c r="D244" s="480">
        <f t="shared" si="30"/>
        <v>0</v>
      </c>
      <c r="E244" s="488"/>
      <c r="F244" s="481" t="s">
        <v>472</v>
      </c>
      <c r="G244" s="488"/>
      <c r="H244" s="488"/>
      <c r="I244" s="488"/>
      <c r="J244" s="488"/>
      <c r="K244" s="488"/>
      <c r="L244" s="488"/>
      <c r="M244" s="488"/>
    </row>
    <row r="245" spans="1:13" s="119" customFormat="1" ht="12.75" hidden="1">
      <c r="B245" s="117">
        <v>60</v>
      </c>
      <c r="C245" s="118" t="s">
        <v>190</v>
      </c>
      <c r="D245" s="480">
        <f t="shared" si="30"/>
        <v>0</v>
      </c>
      <c r="E245" s="488"/>
      <c r="F245" s="481" t="s">
        <v>472</v>
      </c>
      <c r="G245" s="488"/>
      <c r="H245" s="488"/>
      <c r="I245" s="488"/>
      <c r="J245" s="488"/>
      <c r="K245" s="488"/>
      <c r="L245" s="488"/>
      <c r="M245" s="488"/>
    </row>
    <row r="246" spans="1:13" s="119" customFormat="1" ht="12.75" hidden="1">
      <c r="B246" s="117">
        <v>83</v>
      </c>
      <c r="C246" s="118" t="s">
        <v>124</v>
      </c>
      <c r="D246" s="480">
        <f t="shared" si="30"/>
        <v>0</v>
      </c>
      <c r="E246" s="488"/>
      <c r="F246" s="481" t="s">
        <v>472</v>
      </c>
      <c r="G246" s="481" t="s">
        <v>472</v>
      </c>
      <c r="H246" s="481" t="s">
        <v>472</v>
      </c>
      <c r="I246" s="481" t="s">
        <v>472</v>
      </c>
      <c r="J246" s="481" t="s">
        <v>472</v>
      </c>
      <c r="K246" s="488"/>
      <c r="L246" s="481" t="s">
        <v>472</v>
      </c>
      <c r="M246" s="481" t="s">
        <v>472</v>
      </c>
    </row>
    <row r="247" spans="1:13" s="119" customFormat="1" ht="12.75" hidden="1">
      <c r="B247" s="117">
        <v>89</v>
      </c>
      <c r="C247" s="118" t="s">
        <v>548</v>
      </c>
      <c r="D247" s="480">
        <f t="shared" si="30"/>
        <v>0</v>
      </c>
      <c r="E247" s="487"/>
      <c r="F247" s="481" t="s">
        <v>472</v>
      </c>
      <c r="G247" s="489" t="s">
        <v>472</v>
      </c>
      <c r="H247" s="490" t="s">
        <v>472</v>
      </c>
      <c r="I247" s="489" t="s">
        <v>472</v>
      </c>
      <c r="J247" s="489" t="s">
        <v>472</v>
      </c>
      <c r="K247" s="489" t="s">
        <v>472</v>
      </c>
      <c r="L247" s="489" t="s">
        <v>472</v>
      </c>
      <c r="M247" s="456"/>
    </row>
    <row r="248" spans="1:13" s="119" customFormat="1" ht="12.75" hidden="1">
      <c r="B248" s="117">
        <v>98</v>
      </c>
      <c r="C248" s="118" t="s">
        <v>127</v>
      </c>
      <c r="D248" s="480">
        <f t="shared" si="30"/>
        <v>0</v>
      </c>
      <c r="E248" s="488"/>
      <c r="F248" s="481" t="s">
        <v>472</v>
      </c>
      <c r="G248" s="488"/>
      <c r="H248" s="488"/>
      <c r="I248" s="488"/>
      <c r="J248" s="488"/>
      <c r="K248" s="488"/>
      <c r="L248" s="488"/>
      <c r="M248" s="488"/>
    </row>
    <row r="249" spans="1:13" s="119" customFormat="1" ht="15" hidden="1">
      <c r="B249" s="117">
        <v>99</v>
      </c>
      <c r="C249" s="118" t="s">
        <v>427</v>
      </c>
      <c r="D249" s="482">
        <f>SUM(E249:F249)</f>
        <v>0</v>
      </c>
      <c r="E249" s="482"/>
      <c r="F249" s="482"/>
      <c r="G249" s="483" t="s">
        <v>472</v>
      </c>
      <c r="H249" s="483" t="s">
        <v>472</v>
      </c>
      <c r="I249" s="483" t="s">
        <v>472</v>
      </c>
      <c r="J249" s="483" t="s">
        <v>472</v>
      </c>
      <c r="K249" s="483" t="s">
        <v>472</v>
      </c>
      <c r="L249" s="483" t="s">
        <v>472</v>
      </c>
      <c r="M249" s="483" t="s">
        <v>472</v>
      </c>
    </row>
    <row r="250" spans="1:13" s="121" customFormat="1" ht="15" hidden="1">
      <c r="A250" s="119"/>
      <c r="B250" s="124"/>
      <c r="C250" s="110" t="s">
        <v>474</v>
      </c>
      <c r="D250" s="484">
        <f t="shared" ref="D250:M250" si="31">SUM(D243:D249)</f>
        <v>0</v>
      </c>
      <c r="E250" s="484">
        <f t="shared" si="31"/>
        <v>0</v>
      </c>
      <c r="F250" s="484">
        <f t="shared" si="31"/>
        <v>0</v>
      </c>
      <c r="G250" s="484">
        <f t="shared" si="31"/>
        <v>0</v>
      </c>
      <c r="H250" s="484">
        <f t="shared" si="31"/>
        <v>0</v>
      </c>
      <c r="I250" s="484">
        <f t="shared" si="31"/>
        <v>0</v>
      </c>
      <c r="J250" s="484">
        <f t="shared" si="31"/>
        <v>0</v>
      </c>
      <c r="K250" s="484">
        <f t="shared" si="31"/>
        <v>0</v>
      </c>
      <c r="L250" s="484">
        <f t="shared" si="31"/>
        <v>0</v>
      </c>
      <c r="M250" s="484">
        <f t="shared" si="31"/>
        <v>0</v>
      </c>
    </row>
    <row r="251" spans="1:13" s="119" customFormat="1" ht="12.75" hidden="1">
      <c r="A251" s="121"/>
      <c r="B251" s="129"/>
      <c r="C251" s="118"/>
      <c r="D251" s="480"/>
      <c r="E251" s="480"/>
      <c r="F251" s="480"/>
      <c r="G251" s="480"/>
      <c r="H251" s="480"/>
      <c r="I251" s="480"/>
      <c r="J251" s="480"/>
      <c r="K251" s="480"/>
      <c r="L251" s="480"/>
      <c r="M251" s="480"/>
    </row>
    <row r="252" spans="1:13" s="119" customFormat="1" ht="12.75" hidden="1">
      <c r="B252" s="117"/>
      <c r="C252" s="118"/>
      <c r="D252" s="480"/>
      <c r="E252" s="480"/>
      <c r="F252" s="480"/>
      <c r="G252" s="480"/>
      <c r="H252" s="480"/>
      <c r="I252" s="480"/>
      <c r="J252" s="480"/>
      <c r="K252" s="480"/>
      <c r="L252" s="480"/>
      <c r="M252" s="480"/>
    </row>
    <row r="253" spans="1:13" s="119" customFormat="1" ht="12.75" hidden="1">
      <c r="B253" s="127" t="s">
        <v>483</v>
      </c>
      <c r="C253" s="118"/>
      <c r="D253" s="480"/>
      <c r="E253" s="480"/>
      <c r="F253" s="480"/>
      <c r="G253" s="480"/>
      <c r="H253" s="480"/>
      <c r="I253" s="481" t="s">
        <v>429</v>
      </c>
      <c r="J253" s="480"/>
      <c r="K253" s="480"/>
      <c r="L253" s="480"/>
      <c r="M253" s="480"/>
    </row>
    <row r="254" spans="1:13" s="119" customFormat="1" ht="12.75" hidden="1">
      <c r="B254" s="117"/>
      <c r="C254" s="118"/>
      <c r="D254" s="480"/>
      <c r="E254" s="481" t="s">
        <v>456</v>
      </c>
      <c r="F254" s="481" t="s">
        <v>457</v>
      </c>
      <c r="G254" s="481" t="s">
        <v>458</v>
      </c>
      <c r="H254" s="481" t="s">
        <v>459</v>
      </c>
      <c r="I254" s="481" t="s">
        <v>460</v>
      </c>
      <c r="J254" s="486" t="s">
        <v>461</v>
      </c>
      <c r="K254" s="481" t="s">
        <v>462</v>
      </c>
      <c r="L254" s="480"/>
      <c r="M254" s="481" t="s">
        <v>463</v>
      </c>
    </row>
    <row r="255" spans="1:13" s="119" customFormat="1" ht="12.75" hidden="1">
      <c r="B255" s="117"/>
      <c r="C255" s="123" t="s">
        <v>464</v>
      </c>
      <c r="D255" s="481" t="s">
        <v>465</v>
      </c>
      <c r="E255" s="481" t="s">
        <v>466</v>
      </c>
      <c r="F255" s="481" t="s">
        <v>466</v>
      </c>
      <c r="G255" s="481" t="s">
        <v>467</v>
      </c>
      <c r="H255" s="481" t="s">
        <v>467</v>
      </c>
      <c r="I255" s="481" t="s">
        <v>468</v>
      </c>
      <c r="J255" s="486" t="s">
        <v>469</v>
      </c>
      <c r="K255" s="481" t="s">
        <v>470</v>
      </c>
      <c r="L255" s="481" t="s">
        <v>442</v>
      </c>
      <c r="M255" s="481" t="s">
        <v>471</v>
      </c>
    </row>
    <row r="256" spans="1:13" s="119" customFormat="1" ht="12.75" hidden="1">
      <c r="B256" s="117"/>
      <c r="C256" s="118"/>
      <c r="D256" s="480"/>
      <c r="E256" s="481" t="str">
        <f>"(0)"</f>
        <v>(0)</v>
      </c>
      <c r="F256" s="481" t="str">
        <f>"(1)"</f>
        <v>(1)</v>
      </c>
      <c r="G256" s="481" t="str">
        <f>"(2)"</f>
        <v>(2)</v>
      </c>
      <c r="H256" s="481" t="str">
        <f>"(3)"</f>
        <v>(3)</v>
      </c>
      <c r="I256" s="481" t="str">
        <f>"(4)"</f>
        <v>(4)</v>
      </c>
      <c r="J256" s="481" t="str">
        <f>"(5)"</f>
        <v>(5)</v>
      </c>
      <c r="K256" s="481" t="str">
        <f>"(7)"</f>
        <v>(7)</v>
      </c>
      <c r="L256" s="481" t="str">
        <f>"(8)"</f>
        <v>(8)</v>
      </c>
      <c r="M256" s="481" t="str">
        <f>"(9)"</f>
        <v>(9)</v>
      </c>
    </row>
    <row r="257" spans="1:13" s="119" customFormat="1" ht="12.75" hidden="1">
      <c r="B257" s="117">
        <v>21</v>
      </c>
      <c r="C257" s="118" t="s">
        <v>175</v>
      </c>
      <c r="D257" s="480">
        <f t="shared" ref="D257:D262" si="32">SUM(E257:M257)</f>
        <v>0</v>
      </c>
      <c r="E257" s="488"/>
      <c r="F257" s="481" t="s">
        <v>472</v>
      </c>
      <c r="G257" s="488"/>
      <c r="H257" s="488"/>
      <c r="I257" s="488"/>
      <c r="J257" s="488"/>
      <c r="K257" s="488"/>
      <c r="L257" s="488"/>
      <c r="M257" s="488"/>
    </row>
    <row r="258" spans="1:13" s="119" customFormat="1" ht="12.75" hidden="1">
      <c r="B258" s="117">
        <v>27</v>
      </c>
      <c r="C258" s="118" t="s">
        <v>182</v>
      </c>
      <c r="D258" s="480">
        <f t="shared" si="32"/>
        <v>0</v>
      </c>
      <c r="E258" s="488"/>
      <c r="F258" s="481" t="s">
        <v>472</v>
      </c>
      <c r="G258" s="488"/>
      <c r="H258" s="488"/>
      <c r="I258" s="488"/>
      <c r="J258" s="488"/>
      <c r="K258" s="488"/>
      <c r="L258" s="488"/>
      <c r="M258" s="488"/>
    </row>
    <row r="259" spans="1:13" s="119" customFormat="1" ht="12.75" hidden="1">
      <c r="B259" s="117">
        <v>60</v>
      </c>
      <c r="C259" s="118" t="s">
        <v>190</v>
      </c>
      <c r="D259" s="480">
        <f t="shared" si="32"/>
        <v>0</v>
      </c>
      <c r="E259" s="488"/>
      <c r="F259" s="481" t="s">
        <v>472</v>
      </c>
      <c r="G259" s="488"/>
      <c r="H259" s="488"/>
      <c r="I259" s="488"/>
      <c r="J259" s="488"/>
      <c r="K259" s="488"/>
      <c r="L259" s="488"/>
      <c r="M259" s="488"/>
    </row>
    <row r="260" spans="1:13" s="119" customFormat="1" ht="12.75" hidden="1">
      <c r="B260" s="117">
        <v>83</v>
      </c>
      <c r="C260" s="118" t="s">
        <v>124</v>
      </c>
      <c r="D260" s="480">
        <f t="shared" si="32"/>
        <v>0</v>
      </c>
      <c r="E260" s="488"/>
      <c r="F260" s="481" t="s">
        <v>472</v>
      </c>
      <c r="G260" s="481" t="s">
        <v>472</v>
      </c>
      <c r="H260" s="481" t="s">
        <v>472</v>
      </c>
      <c r="I260" s="481" t="s">
        <v>472</v>
      </c>
      <c r="J260" s="481" t="s">
        <v>472</v>
      </c>
      <c r="K260" s="488"/>
      <c r="L260" s="481" t="s">
        <v>472</v>
      </c>
      <c r="M260" s="481" t="s">
        <v>472</v>
      </c>
    </row>
    <row r="261" spans="1:13" s="119" customFormat="1" ht="12.75" hidden="1">
      <c r="B261" s="117">
        <v>89</v>
      </c>
      <c r="C261" s="118" t="s">
        <v>548</v>
      </c>
      <c r="D261" s="480">
        <f t="shared" si="32"/>
        <v>0</v>
      </c>
      <c r="E261" s="487"/>
      <c r="F261" s="481" t="s">
        <v>472</v>
      </c>
      <c r="G261" s="489" t="s">
        <v>472</v>
      </c>
      <c r="H261" s="490" t="s">
        <v>472</v>
      </c>
      <c r="I261" s="489" t="s">
        <v>472</v>
      </c>
      <c r="J261" s="489" t="s">
        <v>472</v>
      </c>
      <c r="K261" s="489" t="s">
        <v>472</v>
      </c>
      <c r="L261" s="489" t="s">
        <v>472</v>
      </c>
      <c r="M261" s="456"/>
    </row>
    <row r="262" spans="1:13" s="119" customFormat="1" ht="12.75" hidden="1">
      <c r="B262" s="117">
        <v>98</v>
      </c>
      <c r="C262" s="118" t="s">
        <v>127</v>
      </c>
      <c r="D262" s="480">
        <f t="shared" si="32"/>
        <v>0</v>
      </c>
      <c r="E262" s="488"/>
      <c r="F262" s="481" t="s">
        <v>472</v>
      </c>
      <c r="G262" s="488"/>
      <c r="H262" s="488"/>
      <c r="I262" s="488"/>
      <c r="J262" s="488"/>
      <c r="K262" s="488"/>
      <c r="L262" s="488"/>
      <c r="M262" s="488"/>
    </row>
    <row r="263" spans="1:13" s="119" customFormat="1" ht="15" hidden="1">
      <c r="B263" s="117">
        <v>99</v>
      </c>
      <c r="C263" s="118" t="s">
        <v>427</v>
      </c>
      <c r="D263" s="482">
        <f>SUM(E263:F263)</f>
        <v>0</v>
      </c>
      <c r="E263" s="482"/>
      <c r="F263" s="482"/>
      <c r="G263" s="483" t="s">
        <v>472</v>
      </c>
      <c r="H263" s="483" t="s">
        <v>472</v>
      </c>
      <c r="I263" s="483" t="s">
        <v>472</v>
      </c>
      <c r="J263" s="483" t="s">
        <v>472</v>
      </c>
      <c r="K263" s="483" t="s">
        <v>472</v>
      </c>
      <c r="L263" s="483" t="s">
        <v>472</v>
      </c>
      <c r="M263" s="483" t="s">
        <v>472</v>
      </c>
    </row>
    <row r="264" spans="1:13" s="121" customFormat="1" ht="15" hidden="1">
      <c r="A264" s="119"/>
      <c r="B264" s="124"/>
      <c r="C264" s="110" t="s">
        <v>474</v>
      </c>
      <c r="D264" s="484">
        <f>SUM(D257:D263)</f>
        <v>0</v>
      </c>
      <c r="E264" s="484">
        <f>SUM(E257:E263)</f>
        <v>0</v>
      </c>
      <c r="F264" s="484">
        <f>SUM(F263)</f>
        <v>0</v>
      </c>
      <c r="G264" s="484">
        <f t="shared" ref="G264:M264" si="33">SUM(G257:G263)</f>
        <v>0</v>
      </c>
      <c r="H264" s="484">
        <f t="shared" si="33"/>
        <v>0</v>
      </c>
      <c r="I264" s="484">
        <f t="shared" si="33"/>
        <v>0</v>
      </c>
      <c r="J264" s="484">
        <f t="shared" si="33"/>
        <v>0</v>
      </c>
      <c r="K264" s="484">
        <f t="shared" si="33"/>
        <v>0</v>
      </c>
      <c r="L264" s="484">
        <f t="shared" si="33"/>
        <v>0</v>
      </c>
      <c r="M264" s="484">
        <f t="shared" si="33"/>
        <v>0</v>
      </c>
    </row>
    <row r="265" spans="1:13" s="119" customFormat="1" ht="12.75" hidden="1">
      <c r="A265" s="121"/>
      <c r="B265" s="129"/>
      <c r="C265" s="118"/>
      <c r="D265" s="480"/>
      <c r="E265" s="480"/>
      <c r="F265" s="480"/>
      <c r="G265" s="480"/>
      <c r="H265" s="480"/>
      <c r="I265" s="480"/>
      <c r="J265" s="480"/>
      <c r="K265" s="480"/>
      <c r="L265" s="480"/>
      <c r="M265" s="480"/>
    </row>
    <row r="266" spans="1:13" s="119" customFormat="1" ht="12.75" hidden="1">
      <c r="B266" s="117"/>
      <c r="C266" s="118"/>
      <c r="D266" s="480"/>
      <c r="E266" s="480"/>
      <c r="F266" s="480"/>
      <c r="G266" s="480"/>
      <c r="H266" s="480"/>
      <c r="I266" s="480"/>
      <c r="J266" s="480"/>
      <c r="K266" s="480"/>
      <c r="L266" s="480"/>
      <c r="M266" s="480"/>
    </row>
    <row r="267" spans="1:13" s="119" customFormat="1" ht="12.75" hidden="1">
      <c r="B267" s="127" t="s">
        <v>572</v>
      </c>
      <c r="C267" s="118"/>
      <c r="D267" s="480"/>
      <c r="E267" s="480"/>
      <c r="F267" s="480"/>
      <c r="G267" s="480"/>
      <c r="H267" s="480"/>
      <c r="I267" s="481" t="s">
        <v>429</v>
      </c>
      <c r="J267" s="480"/>
      <c r="K267" s="480"/>
      <c r="L267" s="480"/>
      <c r="M267" s="480"/>
    </row>
    <row r="268" spans="1:13" s="119" customFormat="1" ht="12.75" hidden="1">
      <c r="B268" s="117"/>
      <c r="C268" s="118"/>
      <c r="D268" s="480"/>
      <c r="E268" s="481" t="s">
        <v>456</v>
      </c>
      <c r="F268" s="481" t="s">
        <v>457</v>
      </c>
      <c r="G268" s="481" t="s">
        <v>458</v>
      </c>
      <c r="H268" s="481" t="s">
        <v>459</v>
      </c>
      <c r="I268" s="481" t="s">
        <v>460</v>
      </c>
      <c r="J268" s="486" t="s">
        <v>461</v>
      </c>
      <c r="K268" s="481" t="s">
        <v>462</v>
      </c>
      <c r="L268" s="480"/>
      <c r="M268" s="481" t="s">
        <v>463</v>
      </c>
    </row>
    <row r="269" spans="1:13" s="119" customFormat="1" ht="12.75" hidden="1">
      <c r="B269" s="117"/>
      <c r="C269" s="123" t="s">
        <v>464</v>
      </c>
      <c r="D269" s="481" t="s">
        <v>465</v>
      </c>
      <c r="E269" s="481" t="s">
        <v>466</v>
      </c>
      <c r="F269" s="481" t="s">
        <v>466</v>
      </c>
      <c r="G269" s="481" t="s">
        <v>467</v>
      </c>
      <c r="H269" s="481" t="s">
        <v>467</v>
      </c>
      <c r="I269" s="481" t="s">
        <v>468</v>
      </c>
      <c r="J269" s="486" t="s">
        <v>469</v>
      </c>
      <c r="K269" s="481" t="s">
        <v>470</v>
      </c>
      <c r="L269" s="481" t="s">
        <v>442</v>
      </c>
      <c r="M269" s="481" t="s">
        <v>471</v>
      </c>
    </row>
    <row r="270" spans="1:13" s="119" customFormat="1" ht="12.75" hidden="1">
      <c r="B270" s="117"/>
      <c r="C270" s="118"/>
      <c r="D270" s="480"/>
      <c r="E270" s="481" t="str">
        <f>"(0)"</f>
        <v>(0)</v>
      </c>
      <c r="F270" s="481" t="str">
        <f>"(1)"</f>
        <v>(1)</v>
      </c>
      <c r="G270" s="481" t="str">
        <f>"(2)"</f>
        <v>(2)</v>
      </c>
      <c r="H270" s="481" t="str">
        <f>"(3)"</f>
        <v>(3)</v>
      </c>
      <c r="I270" s="481" t="str">
        <f>"(4)"</f>
        <v>(4)</v>
      </c>
      <c r="J270" s="481" t="str">
        <f>"(5)"</f>
        <v>(5)</v>
      </c>
      <c r="K270" s="481" t="str">
        <f>"(7)"</f>
        <v>(7)</v>
      </c>
      <c r="L270" s="481" t="str">
        <f>"(8)"</f>
        <v>(8)</v>
      </c>
      <c r="M270" s="481" t="str">
        <f>"(9)"</f>
        <v>(9)</v>
      </c>
    </row>
    <row r="271" spans="1:13" s="119" customFormat="1" ht="12.75" hidden="1">
      <c r="B271" s="117">
        <v>21</v>
      </c>
      <c r="C271" s="118" t="s">
        <v>175</v>
      </c>
      <c r="D271" s="480">
        <f t="shared" ref="D271:D276" si="34">SUM(E271:M271)</f>
        <v>0</v>
      </c>
      <c r="E271" s="488"/>
      <c r="F271" s="481" t="s">
        <v>472</v>
      </c>
      <c r="G271" s="488"/>
      <c r="H271" s="488"/>
      <c r="I271" s="488"/>
      <c r="J271" s="488"/>
      <c r="K271" s="488"/>
      <c r="L271" s="488"/>
      <c r="M271" s="488"/>
    </row>
    <row r="272" spans="1:13" s="119" customFormat="1" ht="12.75" hidden="1">
      <c r="B272" s="117">
        <v>27</v>
      </c>
      <c r="C272" s="118" t="s">
        <v>182</v>
      </c>
      <c r="D272" s="480">
        <f t="shared" si="34"/>
        <v>0</v>
      </c>
      <c r="E272" s="488"/>
      <c r="F272" s="481" t="s">
        <v>472</v>
      </c>
      <c r="G272" s="488"/>
      <c r="H272" s="488"/>
      <c r="I272" s="488"/>
      <c r="J272" s="488"/>
      <c r="K272" s="488"/>
      <c r="L272" s="488"/>
      <c r="M272" s="488"/>
    </row>
    <row r="273" spans="1:13" s="119" customFormat="1" ht="12.75" hidden="1">
      <c r="B273" s="117">
        <v>60</v>
      </c>
      <c r="C273" s="118" t="s">
        <v>190</v>
      </c>
      <c r="D273" s="480">
        <f t="shared" si="34"/>
        <v>0</v>
      </c>
      <c r="E273" s="488"/>
      <c r="F273" s="481" t="s">
        <v>472</v>
      </c>
      <c r="G273" s="488"/>
      <c r="H273" s="488"/>
      <c r="I273" s="488"/>
      <c r="J273" s="488"/>
      <c r="K273" s="488"/>
      <c r="L273" s="488"/>
      <c r="M273" s="488"/>
    </row>
    <row r="274" spans="1:13" s="119" customFormat="1" ht="12.75" hidden="1">
      <c r="B274" s="117">
        <v>83</v>
      </c>
      <c r="C274" s="118" t="s">
        <v>124</v>
      </c>
      <c r="D274" s="480">
        <f t="shared" si="34"/>
        <v>0</v>
      </c>
      <c r="E274" s="488"/>
      <c r="F274" s="481" t="s">
        <v>472</v>
      </c>
      <c r="G274" s="481" t="s">
        <v>472</v>
      </c>
      <c r="H274" s="481" t="s">
        <v>472</v>
      </c>
      <c r="I274" s="481" t="s">
        <v>472</v>
      </c>
      <c r="J274" s="481" t="s">
        <v>472</v>
      </c>
      <c r="K274" s="488"/>
      <c r="L274" s="481" t="s">
        <v>472</v>
      </c>
      <c r="M274" s="481" t="s">
        <v>472</v>
      </c>
    </row>
    <row r="275" spans="1:13" s="119" customFormat="1" ht="12.75" hidden="1">
      <c r="B275" s="117">
        <v>89</v>
      </c>
      <c r="C275" s="118" t="s">
        <v>548</v>
      </c>
      <c r="D275" s="480">
        <f t="shared" si="34"/>
        <v>0</v>
      </c>
      <c r="E275" s="487"/>
      <c r="F275" s="481" t="s">
        <v>472</v>
      </c>
      <c r="G275" s="489" t="s">
        <v>472</v>
      </c>
      <c r="H275" s="490" t="s">
        <v>472</v>
      </c>
      <c r="I275" s="489" t="s">
        <v>472</v>
      </c>
      <c r="J275" s="489" t="s">
        <v>472</v>
      </c>
      <c r="K275" s="489" t="s">
        <v>472</v>
      </c>
      <c r="L275" s="489" t="s">
        <v>472</v>
      </c>
      <c r="M275" s="456"/>
    </row>
    <row r="276" spans="1:13" s="119" customFormat="1" ht="12.75" hidden="1">
      <c r="B276" s="117">
        <v>98</v>
      </c>
      <c r="C276" s="118" t="s">
        <v>127</v>
      </c>
      <c r="D276" s="480">
        <f t="shared" si="34"/>
        <v>0</v>
      </c>
      <c r="E276" s="488"/>
      <c r="F276" s="481" t="s">
        <v>472</v>
      </c>
      <c r="G276" s="488"/>
      <c r="H276" s="488"/>
      <c r="I276" s="488"/>
      <c r="J276" s="488"/>
      <c r="K276" s="488"/>
      <c r="L276" s="488"/>
      <c r="M276" s="488"/>
    </row>
    <row r="277" spans="1:13" s="119" customFormat="1" ht="15" hidden="1">
      <c r="B277" s="117">
        <v>99</v>
      </c>
      <c r="C277" s="118" t="s">
        <v>427</v>
      </c>
      <c r="D277" s="482">
        <f>SUM(E277:F277)</f>
        <v>0</v>
      </c>
      <c r="E277" s="482"/>
      <c r="F277" s="482"/>
      <c r="G277" s="483" t="s">
        <v>472</v>
      </c>
      <c r="H277" s="483" t="s">
        <v>472</v>
      </c>
      <c r="I277" s="483" t="s">
        <v>472</v>
      </c>
      <c r="J277" s="483" t="s">
        <v>472</v>
      </c>
      <c r="K277" s="483" t="s">
        <v>472</v>
      </c>
      <c r="L277" s="483" t="s">
        <v>472</v>
      </c>
      <c r="M277" s="483" t="s">
        <v>472</v>
      </c>
    </row>
    <row r="278" spans="1:13" s="121" customFormat="1" ht="15" hidden="1">
      <c r="A278" s="119"/>
      <c r="B278" s="124"/>
      <c r="C278" s="110" t="s">
        <v>474</v>
      </c>
      <c r="D278" s="484">
        <f>SUM(D271:D277)</f>
        <v>0</v>
      </c>
      <c r="E278" s="484">
        <f>SUM(E271:E277)</f>
        <v>0</v>
      </c>
      <c r="F278" s="484">
        <f>SUM(F277)</f>
        <v>0</v>
      </c>
      <c r="G278" s="484">
        <f t="shared" ref="G278:M278" si="35">SUM(G271:G277)</f>
        <v>0</v>
      </c>
      <c r="H278" s="484">
        <f t="shared" si="35"/>
        <v>0</v>
      </c>
      <c r="I278" s="484">
        <f t="shared" si="35"/>
        <v>0</v>
      </c>
      <c r="J278" s="484">
        <f t="shared" si="35"/>
        <v>0</v>
      </c>
      <c r="K278" s="484">
        <f t="shared" si="35"/>
        <v>0</v>
      </c>
      <c r="L278" s="484">
        <f t="shared" si="35"/>
        <v>0</v>
      </c>
      <c r="M278" s="484">
        <f t="shared" si="35"/>
        <v>0</v>
      </c>
    </row>
    <row r="279" spans="1:13" s="119" customFormat="1" ht="12.75" hidden="1">
      <c r="A279" s="121"/>
      <c r="B279" s="129"/>
      <c r="C279" s="118"/>
      <c r="D279" s="480"/>
      <c r="E279" s="480"/>
      <c r="F279" s="480"/>
      <c r="G279" s="480"/>
      <c r="H279" s="480"/>
      <c r="I279" s="480"/>
      <c r="J279" s="480"/>
      <c r="K279" s="480"/>
      <c r="L279" s="480"/>
      <c r="M279" s="480"/>
    </row>
    <row r="280" spans="1:13" s="119" customFormat="1" ht="12.75" hidden="1">
      <c r="B280" s="117"/>
      <c r="C280" s="118"/>
      <c r="D280" s="480"/>
      <c r="E280" s="480"/>
      <c r="F280" s="480"/>
      <c r="G280" s="480"/>
      <c r="H280" s="480"/>
      <c r="I280" s="480"/>
      <c r="J280" s="480"/>
      <c r="K280" s="480"/>
      <c r="L280" s="480"/>
      <c r="M280" s="480"/>
    </row>
    <row r="281" spans="1:13" s="119" customFormat="1" ht="12.75">
      <c r="B281" s="127" t="s">
        <v>484</v>
      </c>
      <c r="C281" s="118"/>
      <c r="D281" s="480"/>
      <c r="E281" s="480"/>
      <c r="F281" s="480"/>
      <c r="G281" s="480"/>
      <c r="H281" s="480"/>
      <c r="I281" s="481" t="s">
        <v>429</v>
      </c>
      <c r="J281" s="480"/>
      <c r="K281" s="480"/>
      <c r="L281" s="480"/>
      <c r="M281" s="480"/>
    </row>
    <row r="282" spans="1:13" s="119" customFormat="1" ht="12.75">
      <c r="B282" s="117"/>
      <c r="C282" s="118"/>
      <c r="D282" s="480"/>
      <c r="E282" s="481" t="s">
        <v>456</v>
      </c>
      <c r="F282" s="481" t="s">
        <v>457</v>
      </c>
      <c r="G282" s="481" t="s">
        <v>458</v>
      </c>
      <c r="H282" s="481" t="s">
        <v>459</v>
      </c>
      <c r="I282" s="481" t="s">
        <v>460</v>
      </c>
      <c r="J282" s="486" t="s">
        <v>461</v>
      </c>
      <c r="K282" s="481" t="s">
        <v>462</v>
      </c>
      <c r="L282" s="480"/>
      <c r="M282" s="481" t="s">
        <v>463</v>
      </c>
    </row>
    <row r="283" spans="1:13" s="119" customFormat="1" ht="12.75">
      <c r="B283" s="117"/>
      <c r="C283" s="123" t="s">
        <v>464</v>
      </c>
      <c r="D283" s="481" t="s">
        <v>465</v>
      </c>
      <c r="E283" s="481" t="s">
        <v>466</v>
      </c>
      <c r="F283" s="481" t="s">
        <v>466</v>
      </c>
      <c r="G283" s="481" t="s">
        <v>467</v>
      </c>
      <c r="H283" s="481" t="s">
        <v>467</v>
      </c>
      <c r="I283" s="481" t="s">
        <v>468</v>
      </c>
      <c r="J283" s="486" t="s">
        <v>469</v>
      </c>
      <c r="K283" s="481" t="s">
        <v>470</v>
      </c>
      <c r="L283" s="481" t="s">
        <v>442</v>
      </c>
      <c r="M283" s="481" t="s">
        <v>471</v>
      </c>
    </row>
    <row r="284" spans="1:13" s="119" customFormat="1" ht="12.75">
      <c r="B284" s="117"/>
      <c r="C284" s="118"/>
      <c r="D284" s="480"/>
      <c r="E284" s="481" t="str">
        <f>"(0)"</f>
        <v>(0)</v>
      </c>
      <c r="F284" s="481" t="str">
        <f>"(1)"</f>
        <v>(1)</v>
      </c>
      <c r="G284" s="481" t="str">
        <f>"(2)"</f>
        <v>(2)</v>
      </c>
      <c r="H284" s="481" t="str">
        <f>"(3)"</f>
        <v>(3)</v>
      </c>
      <c r="I284" s="481" t="str">
        <f>"(4)"</f>
        <v>(4)</v>
      </c>
      <c r="J284" s="481" t="str">
        <f>"(5)"</f>
        <v>(5)</v>
      </c>
      <c r="K284" s="481" t="str">
        <f>"(7)"</f>
        <v>(7)</v>
      </c>
      <c r="L284" s="481" t="str">
        <f>"(8)"</f>
        <v>(8)</v>
      </c>
      <c r="M284" s="481" t="str">
        <f>"(9)"</f>
        <v>(9)</v>
      </c>
    </row>
    <row r="285" spans="1:13" s="119" customFormat="1" ht="12.75">
      <c r="B285" s="117">
        <v>21</v>
      </c>
      <c r="C285" s="118" t="s">
        <v>175</v>
      </c>
      <c r="D285" s="480">
        <f t="shared" ref="D285:D290" si="36">SUM(E285:M285)</f>
        <v>17770.689999999999</v>
      </c>
      <c r="E285" s="488">
        <v>653.25</v>
      </c>
      <c r="F285" s="481" t="s">
        <v>472</v>
      </c>
      <c r="G285" s="488">
        <v>6373.9</v>
      </c>
      <c r="H285" s="488">
        <v>5182.3</v>
      </c>
      <c r="I285" s="488">
        <v>4397.08</v>
      </c>
      <c r="J285" s="488">
        <v>625.9</v>
      </c>
      <c r="K285" s="488">
        <v>538.26</v>
      </c>
      <c r="L285" s="488"/>
      <c r="M285" s="488"/>
    </row>
    <row r="286" spans="1:13" s="119" customFormat="1" ht="12.75">
      <c r="B286" s="117">
        <v>27</v>
      </c>
      <c r="C286" s="118" t="s">
        <v>182</v>
      </c>
      <c r="D286" s="480">
        <f t="shared" si="36"/>
        <v>0</v>
      </c>
      <c r="E286" s="488"/>
      <c r="F286" s="481" t="s">
        <v>472</v>
      </c>
      <c r="G286" s="488"/>
      <c r="H286" s="488"/>
      <c r="I286" s="488"/>
      <c r="J286" s="488"/>
      <c r="K286" s="488"/>
      <c r="L286" s="488"/>
      <c r="M286" s="488"/>
    </row>
    <row r="287" spans="1:13" s="119" customFormat="1" ht="12.75">
      <c r="B287" s="117">
        <v>60</v>
      </c>
      <c r="C287" s="118" t="s">
        <v>190</v>
      </c>
      <c r="D287" s="480">
        <f t="shared" si="36"/>
        <v>0</v>
      </c>
      <c r="E287" s="488"/>
      <c r="F287" s="481" t="s">
        <v>472</v>
      </c>
      <c r="G287" s="488"/>
      <c r="H287" s="488"/>
      <c r="I287" s="488"/>
      <c r="J287" s="488"/>
      <c r="K287" s="488"/>
      <c r="L287" s="488"/>
      <c r="M287" s="488"/>
    </row>
    <row r="288" spans="1:13" s="119" customFormat="1" ht="12.75">
      <c r="B288" s="117">
        <v>83</v>
      </c>
      <c r="C288" s="118" t="s">
        <v>124</v>
      </c>
      <c r="D288" s="480">
        <f t="shared" si="36"/>
        <v>0</v>
      </c>
      <c r="E288" s="488"/>
      <c r="F288" s="481" t="s">
        <v>472</v>
      </c>
      <c r="G288" s="481" t="s">
        <v>472</v>
      </c>
      <c r="H288" s="481" t="s">
        <v>472</v>
      </c>
      <c r="I288" s="481" t="s">
        <v>472</v>
      </c>
      <c r="J288" s="481" t="s">
        <v>472</v>
      </c>
      <c r="K288" s="488"/>
      <c r="L288" s="481" t="s">
        <v>472</v>
      </c>
      <c r="M288" s="481" t="s">
        <v>472</v>
      </c>
    </row>
    <row r="289" spans="1:13" s="119" customFormat="1" ht="12.75">
      <c r="B289" s="117">
        <v>89</v>
      </c>
      <c r="C289" s="118" t="s">
        <v>548</v>
      </c>
      <c r="D289" s="480">
        <f t="shared" si="36"/>
        <v>0</v>
      </c>
      <c r="E289" s="487"/>
      <c r="F289" s="481" t="s">
        <v>472</v>
      </c>
      <c r="G289" s="489" t="s">
        <v>472</v>
      </c>
      <c r="H289" s="490" t="s">
        <v>472</v>
      </c>
      <c r="I289" s="489" t="s">
        <v>472</v>
      </c>
      <c r="J289" s="489" t="s">
        <v>472</v>
      </c>
      <c r="K289" s="489" t="s">
        <v>472</v>
      </c>
      <c r="L289" s="489" t="s">
        <v>472</v>
      </c>
      <c r="M289" s="456"/>
    </row>
    <row r="290" spans="1:13" s="119" customFormat="1" ht="12.75">
      <c r="B290" s="117">
        <v>98</v>
      </c>
      <c r="C290" s="118" t="s">
        <v>127</v>
      </c>
      <c r="D290" s="480">
        <f t="shared" si="36"/>
        <v>1307397.7299999997</v>
      </c>
      <c r="E290" s="488">
        <v>45311.22</v>
      </c>
      <c r="F290" s="481" t="s">
        <v>472</v>
      </c>
      <c r="G290" s="488">
        <v>262499.13</v>
      </c>
      <c r="H290" s="488">
        <v>172974.38</v>
      </c>
      <c r="I290" s="488">
        <v>159915.56</v>
      </c>
      <c r="J290" s="488">
        <v>17583.599999999999</v>
      </c>
      <c r="K290" s="488">
        <v>642785.19999999995</v>
      </c>
      <c r="L290" s="488">
        <v>6328.64</v>
      </c>
      <c r="M290" s="488"/>
    </row>
    <row r="291" spans="1:13" s="119" customFormat="1" ht="15">
      <c r="B291" s="117">
        <v>99</v>
      </c>
      <c r="C291" s="118" t="s">
        <v>427</v>
      </c>
      <c r="D291" s="482">
        <f>SUM(E291:F291)</f>
        <v>0</v>
      </c>
      <c r="E291" s="482">
        <v>0</v>
      </c>
      <c r="F291" s="482">
        <v>0</v>
      </c>
      <c r="G291" s="483" t="s">
        <v>472</v>
      </c>
      <c r="H291" s="483" t="s">
        <v>472</v>
      </c>
      <c r="I291" s="483" t="s">
        <v>472</v>
      </c>
      <c r="J291" s="483" t="s">
        <v>472</v>
      </c>
      <c r="K291" s="483" t="s">
        <v>472</v>
      </c>
      <c r="L291" s="483" t="s">
        <v>472</v>
      </c>
      <c r="M291" s="483" t="s">
        <v>472</v>
      </c>
    </row>
    <row r="292" spans="1:13" s="121" customFormat="1" ht="15">
      <c r="A292" s="119"/>
      <c r="B292" s="124"/>
      <c r="C292" s="110" t="s">
        <v>474</v>
      </c>
      <c r="D292" s="484">
        <f t="shared" ref="D292:M292" si="37">SUM(D285:D291)</f>
        <v>1325168.4199999997</v>
      </c>
      <c r="E292" s="484">
        <f t="shared" si="37"/>
        <v>45964.47</v>
      </c>
      <c r="F292" s="484">
        <f t="shared" si="37"/>
        <v>0</v>
      </c>
      <c r="G292" s="484">
        <f t="shared" si="37"/>
        <v>268873.03000000003</v>
      </c>
      <c r="H292" s="484">
        <f t="shared" si="37"/>
        <v>178156.68</v>
      </c>
      <c r="I292" s="484">
        <f t="shared" si="37"/>
        <v>164312.63999999998</v>
      </c>
      <c r="J292" s="484">
        <f t="shared" si="37"/>
        <v>18209.5</v>
      </c>
      <c r="K292" s="484">
        <f t="shared" si="37"/>
        <v>643323.46</v>
      </c>
      <c r="L292" s="484">
        <f t="shared" si="37"/>
        <v>6328.64</v>
      </c>
      <c r="M292" s="484">
        <f t="shared" si="37"/>
        <v>0</v>
      </c>
    </row>
    <row r="293" spans="1:13" s="119" customFormat="1" ht="12.75">
      <c r="A293" s="121"/>
      <c r="B293" s="117"/>
      <c r="C293" s="392"/>
      <c r="D293" s="480"/>
      <c r="E293" s="480"/>
      <c r="F293" s="480"/>
      <c r="G293" s="480"/>
      <c r="H293" s="480"/>
      <c r="I293" s="480"/>
      <c r="J293" s="480"/>
      <c r="K293" s="480"/>
      <c r="L293" s="480"/>
      <c r="M293" s="480"/>
    </row>
    <row r="294" spans="1:13" s="119" customFormat="1" ht="12.75">
      <c r="B294" s="117"/>
      <c r="C294" s="118"/>
      <c r="D294" s="480"/>
      <c r="E294" s="480"/>
      <c r="F294" s="480"/>
      <c r="G294" s="480"/>
      <c r="H294" s="480"/>
      <c r="I294" s="480"/>
      <c r="J294" s="480"/>
      <c r="K294" s="480"/>
      <c r="L294" s="480"/>
      <c r="M294" s="480"/>
    </row>
    <row r="295" spans="1:13" s="119" customFormat="1" ht="12.75">
      <c r="B295" s="127" t="s">
        <v>485</v>
      </c>
      <c r="C295" s="118"/>
      <c r="D295" s="480"/>
      <c r="E295" s="480"/>
      <c r="F295" s="480"/>
      <c r="G295" s="480"/>
      <c r="H295" s="481"/>
      <c r="I295" s="481" t="s">
        <v>429</v>
      </c>
      <c r="J295" s="480"/>
      <c r="K295" s="480"/>
      <c r="L295" s="480"/>
      <c r="M295" s="480"/>
    </row>
    <row r="296" spans="1:13" s="119" customFormat="1" ht="12.75">
      <c r="B296" s="117"/>
      <c r="C296" s="118"/>
      <c r="D296" s="480"/>
      <c r="E296" s="481" t="s">
        <v>456</v>
      </c>
      <c r="F296" s="481" t="s">
        <v>457</v>
      </c>
      <c r="G296" s="481" t="s">
        <v>458</v>
      </c>
      <c r="H296" s="481" t="s">
        <v>459</v>
      </c>
      <c r="I296" s="481" t="s">
        <v>460</v>
      </c>
      <c r="J296" s="486" t="s">
        <v>461</v>
      </c>
      <c r="K296" s="481" t="s">
        <v>462</v>
      </c>
      <c r="L296" s="480"/>
      <c r="M296" s="481" t="s">
        <v>463</v>
      </c>
    </row>
    <row r="297" spans="1:13" s="119" customFormat="1" ht="12.75">
      <c r="B297" s="117"/>
      <c r="C297" s="123" t="s">
        <v>464</v>
      </c>
      <c r="D297" s="481" t="s">
        <v>465</v>
      </c>
      <c r="E297" s="481" t="s">
        <v>466</v>
      </c>
      <c r="F297" s="481" t="s">
        <v>466</v>
      </c>
      <c r="G297" s="481" t="s">
        <v>467</v>
      </c>
      <c r="H297" s="481" t="s">
        <v>467</v>
      </c>
      <c r="I297" s="481" t="s">
        <v>468</v>
      </c>
      <c r="J297" s="486" t="s">
        <v>469</v>
      </c>
      <c r="K297" s="481" t="s">
        <v>470</v>
      </c>
      <c r="L297" s="481" t="s">
        <v>442</v>
      </c>
      <c r="M297" s="481" t="s">
        <v>471</v>
      </c>
    </row>
    <row r="298" spans="1:13" s="119" customFormat="1" ht="12.75">
      <c r="B298" s="117"/>
      <c r="C298" s="118"/>
      <c r="D298" s="480"/>
      <c r="E298" s="481" t="str">
        <f>"(0)"</f>
        <v>(0)</v>
      </c>
      <c r="F298" s="481" t="str">
        <f>"(1)"</f>
        <v>(1)</v>
      </c>
      <c r="G298" s="481" t="str">
        <f>"(2)"</f>
        <v>(2)</v>
      </c>
      <c r="H298" s="481" t="str">
        <f>"(3)"</f>
        <v>(3)</v>
      </c>
      <c r="I298" s="481" t="str">
        <f>"(4)"</f>
        <v>(4)</v>
      </c>
      <c r="J298" s="481" t="str">
        <f>"(5)"</f>
        <v>(5)</v>
      </c>
      <c r="K298" s="481" t="str">
        <f>"(7)"</f>
        <v>(7)</v>
      </c>
      <c r="L298" s="481" t="str">
        <f>"(8)"</f>
        <v>(8)</v>
      </c>
      <c r="M298" s="481" t="str">
        <f>"(9)"</f>
        <v>(9)</v>
      </c>
    </row>
    <row r="299" spans="1:13" s="119" customFormat="1" ht="12.75">
      <c r="B299" s="117">
        <v>21</v>
      </c>
      <c r="C299" s="118" t="s">
        <v>175</v>
      </c>
      <c r="D299" s="480">
        <f t="shared" ref="D299:D304" si="38">SUM(E299:M299)</f>
        <v>344.88</v>
      </c>
      <c r="E299" s="488"/>
      <c r="F299" s="481" t="s">
        <v>472</v>
      </c>
      <c r="G299" s="488"/>
      <c r="H299" s="488">
        <v>258.05</v>
      </c>
      <c r="I299" s="488">
        <v>86.83</v>
      </c>
      <c r="J299" s="488"/>
      <c r="K299" s="488"/>
      <c r="L299" s="488"/>
      <c r="M299" s="488"/>
    </row>
    <row r="300" spans="1:13" s="119" customFormat="1" ht="12.75">
      <c r="B300" s="117">
        <v>27</v>
      </c>
      <c r="C300" s="118" t="s">
        <v>182</v>
      </c>
      <c r="D300" s="480">
        <f t="shared" si="38"/>
        <v>0</v>
      </c>
      <c r="E300" s="488"/>
      <c r="F300" s="481" t="s">
        <v>472</v>
      </c>
      <c r="G300" s="488"/>
      <c r="H300" s="488"/>
      <c r="I300" s="488"/>
      <c r="J300" s="488"/>
      <c r="K300" s="488"/>
      <c r="L300" s="488"/>
      <c r="M300" s="488"/>
    </row>
    <row r="301" spans="1:13" s="119" customFormat="1" ht="12.75">
      <c r="B301" s="117">
        <v>60</v>
      </c>
      <c r="C301" s="118" t="s">
        <v>190</v>
      </c>
      <c r="D301" s="480">
        <f t="shared" si="38"/>
        <v>0</v>
      </c>
      <c r="E301" s="488"/>
      <c r="F301" s="481" t="s">
        <v>472</v>
      </c>
      <c r="G301" s="488"/>
      <c r="H301" s="488"/>
      <c r="I301" s="488"/>
      <c r="J301" s="488"/>
      <c r="K301" s="488"/>
      <c r="L301" s="488"/>
      <c r="M301" s="488"/>
    </row>
    <row r="302" spans="1:13" s="119" customFormat="1" ht="12.75">
      <c r="B302" s="117">
        <v>83</v>
      </c>
      <c r="C302" s="118" t="s">
        <v>124</v>
      </c>
      <c r="D302" s="480">
        <f t="shared" si="38"/>
        <v>0</v>
      </c>
      <c r="E302" s="488"/>
      <c r="F302" s="481" t="s">
        <v>472</v>
      </c>
      <c r="G302" s="481" t="s">
        <v>472</v>
      </c>
      <c r="H302" s="481" t="s">
        <v>472</v>
      </c>
      <c r="I302" s="481" t="s">
        <v>472</v>
      </c>
      <c r="J302" s="481" t="s">
        <v>472</v>
      </c>
      <c r="K302" s="488"/>
      <c r="L302" s="481" t="s">
        <v>472</v>
      </c>
      <c r="M302" s="481" t="s">
        <v>472</v>
      </c>
    </row>
    <row r="303" spans="1:13" s="119" customFormat="1" ht="12.75">
      <c r="B303" s="117">
        <v>89</v>
      </c>
      <c r="C303" s="118" t="s">
        <v>548</v>
      </c>
      <c r="D303" s="480">
        <f t="shared" si="38"/>
        <v>0</v>
      </c>
      <c r="E303" s="487"/>
      <c r="F303" s="481" t="s">
        <v>472</v>
      </c>
      <c r="G303" s="489" t="s">
        <v>472</v>
      </c>
      <c r="H303" s="490" t="s">
        <v>472</v>
      </c>
      <c r="I303" s="489" t="s">
        <v>472</v>
      </c>
      <c r="J303" s="489" t="s">
        <v>472</v>
      </c>
      <c r="K303" s="489" t="s">
        <v>472</v>
      </c>
      <c r="L303" s="489" t="s">
        <v>472</v>
      </c>
      <c r="M303" s="456"/>
    </row>
    <row r="304" spans="1:13" s="119" customFormat="1" ht="12.75">
      <c r="B304" s="117">
        <v>98</v>
      </c>
      <c r="C304" s="118" t="s">
        <v>127</v>
      </c>
      <c r="D304" s="480">
        <f t="shared" si="38"/>
        <v>0</v>
      </c>
      <c r="E304" s="488"/>
      <c r="F304" s="481" t="s">
        <v>472</v>
      </c>
      <c r="G304" s="488"/>
      <c r="H304" s="488"/>
      <c r="I304" s="488"/>
      <c r="J304" s="488"/>
      <c r="K304" s="488"/>
      <c r="L304" s="488"/>
      <c r="M304" s="488"/>
    </row>
    <row r="305" spans="1:13" s="119" customFormat="1" ht="15">
      <c r="B305" s="117">
        <v>99</v>
      </c>
      <c r="C305" s="118" t="s">
        <v>427</v>
      </c>
      <c r="D305" s="482">
        <f>SUM(E305:F305)</f>
        <v>0</v>
      </c>
      <c r="E305" s="482">
        <v>0</v>
      </c>
      <c r="F305" s="482">
        <v>0</v>
      </c>
      <c r="G305" s="483" t="s">
        <v>472</v>
      </c>
      <c r="H305" s="483" t="s">
        <v>472</v>
      </c>
      <c r="I305" s="483" t="s">
        <v>472</v>
      </c>
      <c r="J305" s="483" t="s">
        <v>472</v>
      </c>
      <c r="K305" s="483" t="s">
        <v>472</v>
      </c>
      <c r="L305" s="483" t="s">
        <v>472</v>
      </c>
      <c r="M305" s="483" t="s">
        <v>472</v>
      </c>
    </row>
    <row r="306" spans="1:13" s="121" customFormat="1" ht="15">
      <c r="A306" s="119"/>
      <c r="B306" s="124"/>
      <c r="C306" s="110" t="s">
        <v>474</v>
      </c>
      <c r="D306" s="484">
        <f t="shared" ref="D306:M306" si="39">SUM(D299:D305)</f>
        <v>344.88</v>
      </c>
      <c r="E306" s="484">
        <f t="shared" si="39"/>
        <v>0</v>
      </c>
      <c r="F306" s="484">
        <f t="shared" si="39"/>
        <v>0</v>
      </c>
      <c r="G306" s="484">
        <f t="shared" si="39"/>
        <v>0</v>
      </c>
      <c r="H306" s="484">
        <f t="shared" si="39"/>
        <v>258.05</v>
      </c>
      <c r="I306" s="484">
        <f t="shared" si="39"/>
        <v>86.83</v>
      </c>
      <c r="J306" s="484">
        <f t="shared" si="39"/>
        <v>0</v>
      </c>
      <c r="K306" s="484">
        <f t="shared" si="39"/>
        <v>0</v>
      </c>
      <c r="L306" s="484">
        <f t="shared" si="39"/>
        <v>0</v>
      </c>
      <c r="M306" s="484">
        <f t="shared" si="39"/>
        <v>0</v>
      </c>
    </row>
    <row r="307" spans="1:13" s="119" customFormat="1" ht="12.75">
      <c r="A307" s="121"/>
      <c r="B307" s="117"/>
      <c r="C307" s="118"/>
      <c r="D307" s="480"/>
      <c r="E307" s="481"/>
      <c r="F307" s="481"/>
      <c r="G307" s="481"/>
      <c r="H307" s="481"/>
      <c r="I307" s="481"/>
      <c r="J307" s="481"/>
      <c r="K307" s="481"/>
      <c r="L307" s="481"/>
      <c r="M307" s="481"/>
    </row>
    <row r="308" spans="1:13" s="119" customFormat="1" ht="12.75">
      <c r="B308" s="117"/>
      <c r="C308" s="118"/>
      <c r="D308" s="480"/>
      <c r="E308" s="480"/>
      <c r="F308" s="480"/>
      <c r="G308" s="480"/>
      <c r="H308" s="480"/>
      <c r="I308" s="480"/>
      <c r="J308" s="480"/>
      <c r="K308" s="480"/>
      <c r="L308" s="480"/>
      <c r="M308" s="480"/>
    </row>
    <row r="309" spans="1:13" s="119" customFormat="1" ht="12.75">
      <c r="B309" s="127" t="s">
        <v>486</v>
      </c>
      <c r="C309" s="118"/>
      <c r="D309" s="480"/>
      <c r="E309" s="480"/>
      <c r="F309" s="480"/>
      <c r="G309" s="480"/>
      <c r="H309" s="480"/>
      <c r="I309" s="481" t="s">
        <v>429</v>
      </c>
      <c r="J309" s="480"/>
      <c r="K309" s="480"/>
      <c r="L309" s="480"/>
      <c r="M309" s="480"/>
    </row>
    <row r="310" spans="1:13" s="119" customFormat="1" ht="12.75">
      <c r="B310" s="117"/>
      <c r="C310" s="118"/>
      <c r="D310" s="480"/>
      <c r="E310" s="481" t="s">
        <v>456</v>
      </c>
      <c r="F310" s="481" t="s">
        <v>457</v>
      </c>
      <c r="G310" s="481" t="s">
        <v>458</v>
      </c>
      <c r="H310" s="481" t="s">
        <v>459</v>
      </c>
      <c r="I310" s="481" t="s">
        <v>460</v>
      </c>
      <c r="J310" s="486" t="s">
        <v>461</v>
      </c>
      <c r="K310" s="481" t="s">
        <v>462</v>
      </c>
      <c r="L310" s="480"/>
      <c r="M310" s="481" t="s">
        <v>463</v>
      </c>
    </row>
    <row r="311" spans="1:13" s="119" customFormat="1" ht="12.75">
      <c r="B311" s="117"/>
      <c r="C311" s="123" t="s">
        <v>464</v>
      </c>
      <c r="D311" s="481" t="s">
        <v>465</v>
      </c>
      <c r="E311" s="481" t="s">
        <v>466</v>
      </c>
      <c r="F311" s="481" t="s">
        <v>466</v>
      </c>
      <c r="G311" s="481" t="s">
        <v>467</v>
      </c>
      <c r="H311" s="481" t="s">
        <v>467</v>
      </c>
      <c r="I311" s="481" t="s">
        <v>468</v>
      </c>
      <c r="J311" s="486" t="s">
        <v>469</v>
      </c>
      <c r="K311" s="481" t="s">
        <v>470</v>
      </c>
      <c r="L311" s="481" t="s">
        <v>442</v>
      </c>
      <c r="M311" s="481" t="s">
        <v>471</v>
      </c>
    </row>
    <row r="312" spans="1:13" s="119" customFormat="1" ht="12.75">
      <c r="B312" s="117"/>
      <c r="C312" s="118"/>
      <c r="D312" s="480"/>
      <c r="E312" s="481" t="str">
        <f>"(0)"</f>
        <v>(0)</v>
      </c>
      <c r="F312" s="481" t="str">
        <f>"(1)"</f>
        <v>(1)</v>
      </c>
      <c r="G312" s="481" t="str">
        <f>"(2)"</f>
        <v>(2)</v>
      </c>
      <c r="H312" s="481" t="str">
        <f>"(3)"</f>
        <v>(3)</v>
      </c>
      <c r="I312" s="481" t="str">
        <f>"(4)"</f>
        <v>(4)</v>
      </c>
      <c r="J312" s="481" t="str">
        <f>"(5)"</f>
        <v>(5)</v>
      </c>
      <c r="K312" s="481" t="str">
        <f>"(7)"</f>
        <v>(7)</v>
      </c>
      <c r="L312" s="481" t="str">
        <f>"(8)"</f>
        <v>(8)</v>
      </c>
      <c r="M312" s="481" t="str">
        <f>"(9)"</f>
        <v>(9)</v>
      </c>
    </row>
    <row r="313" spans="1:13" s="119" customFormat="1" ht="12.75">
      <c r="B313" s="117">
        <v>21</v>
      </c>
      <c r="C313" s="118" t="s">
        <v>175</v>
      </c>
      <c r="D313" s="480">
        <f t="shared" ref="D313:D318" si="40">SUM(E313:M313)</f>
        <v>26062.57</v>
      </c>
      <c r="E313" s="488"/>
      <c r="F313" s="481" t="s">
        <v>472</v>
      </c>
      <c r="G313" s="488"/>
      <c r="H313" s="488"/>
      <c r="I313" s="488"/>
      <c r="J313" s="488"/>
      <c r="K313" s="488">
        <v>26062.57</v>
      </c>
      <c r="L313" s="488"/>
      <c r="M313" s="488"/>
    </row>
    <row r="314" spans="1:13" s="119" customFormat="1" ht="12.75">
      <c r="B314" s="117">
        <v>27</v>
      </c>
      <c r="C314" s="118" t="s">
        <v>182</v>
      </c>
      <c r="D314" s="480">
        <f t="shared" si="40"/>
        <v>0</v>
      </c>
      <c r="E314" s="488"/>
      <c r="F314" s="481" t="s">
        <v>472</v>
      </c>
      <c r="G314" s="488"/>
      <c r="H314" s="488"/>
      <c r="I314" s="488"/>
      <c r="J314" s="488"/>
      <c r="K314" s="488"/>
      <c r="L314" s="488"/>
      <c r="M314" s="488"/>
    </row>
    <row r="315" spans="1:13" s="119" customFormat="1" ht="12.75">
      <c r="B315" s="117">
        <v>60</v>
      </c>
      <c r="C315" s="118" t="s">
        <v>190</v>
      </c>
      <c r="D315" s="480">
        <f t="shared" si="40"/>
        <v>0</v>
      </c>
      <c r="E315" s="488"/>
      <c r="F315" s="481" t="s">
        <v>472</v>
      </c>
      <c r="G315" s="488"/>
      <c r="H315" s="488"/>
      <c r="I315" s="488"/>
      <c r="J315" s="488"/>
      <c r="K315" s="488"/>
      <c r="L315" s="488"/>
      <c r="M315" s="488"/>
    </row>
    <row r="316" spans="1:13" s="119" customFormat="1" ht="12.75">
      <c r="B316" s="117">
        <v>83</v>
      </c>
      <c r="C316" s="118" t="s">
        <v>124</v>
      </c>
      <c r="D316" s="480">
        <f t="shared" si="40"/>
        <v>0</v>
      </c>
      <c r="E316" s="488"/>
      <c r="F316" s="481" t="s">
        <v>472</v>
      </c>
      <c r="G316" s="481" t="s">
        <v>472</v>
      </c>
      <c r="H316" s="481" t="s">
        <v>472</v>
      </c>
      <c r="I316" s="481" t="s">
        <v>472</v>
      </c>
      <c r="J316" s="481" t="s">
        <v>472</v>
      </c>
      <c r="K316" s="488"/>
      <c r="L316" s="481" t="s">
        <v>472</v>
      </c>
      <c r="M316" s="481" t="s">
        <v>472</v>
      </c>
    </row>
    <row r="317" spans="1:13" s="119" customFormat="1" ht="12.75">
      <c r="B317" s="117">
        <v>89</v>
      </c>
      <c r="C317" s="118" t="s">
        <v>548</v>
      </c>
      <c r="D317" s="480">
        <f t="shared" si="40"/>
        <v>0</v>
      </c>
      <c r="E317" s="487"/>
      <c r="F317" s="481" t="s">
        <v>472</v>
      </c>
      <c r="G317" s="489" t="s">
        <v>472</v>
      </c>
      <c r="H317" s="490" t="s">
        <v>472</v>
      </c>
      <c r="I317" s="489" t="s">
        <v>472</v>
      </c>
      <c r="J317" s="489" t="s">
        <v>472</v>
      </c>
      <c r="K317" s="489" t="s">
        <v>472</v>
      </c>
      <c r="L317" s="489" t="s">
        <v>472</v>
      </c>
      <c r="M317" s="456"/>
    </row>
    <row r="318" spans="1:13" s="119" customFormat="1" ht="12.75">
      <c r="B318" s="117">
        <v>98</v>
      </c>
      <c r="C318" s="118" t="s">
        <v>127</v>
      </c>
      <c r="D318" s="480">
        <f t="shared" si="40"/>
        <v>0</v>
      </c>
      <c r="E318" s="488"/>
      <c r="F318" s="481" t="s">
        <v>472</v>
      </c>
      <c r="G318" s="488"/>
      <c r="H318" s="488"/>
      <c r="I318" s="488"/>
      <c r="J318" s="488"/>
      <c r="K318" s="488"/>
      <c r="L318" s="488"/>
      <c r="M318" s="488"/>
    </row>
    <row r="319" spans="1:13" s="119" customFormat="1" ht="15">
      <c r="B319" s="117">
        <v>99</v>
      </c>
      <c r="C319" s="118" t="s">
        <v>427</v>
      </c>
      <c r="D319" s="482">
        <f>SUM(E319:F319)</f>
        <v>0</v>
      </c>
      <c r="E319" s="482">
        <v>0</v>
      </c>
      <c r="F319" s="482">
        <v>0</v>
      </c>
      <c r="G319" s="483" t="s">
        <v>472</v>
      </c>
      <c r="H319" s="483" t="s">
        <v>472</v>
      </c>
      <c r="I319" s="483" t="s">
        <v>472</v>
      </c>
      <c r="J319" s="483" t="s">
        <v>472</v>
      </c>
      <c r="K319" s="483" t="s">
        <v>472</v>
      </c>
      <c r="L319" s="483" t="s">
        <v>472</v>
      </c>
      <c r="M319" s="483" t="s">
        <v>472</v>
      </c>
    </row>
    <row r="320" spans="1:13" s="121" customFormat="1" ht="15">
      <c r="A320" s="119"/>
      <c r="B320" s="124"/>
      <c r="C320" s="110" t="s">
        <v>474</v>
      </c>
      <c r="D320" s="484">
        <f t="shared" ref="D320:M320" si="41">SUM(D313:D319)</f>
        <v>26062.57</v>
      </c>
      <c r="E320" s="484">
        <f t="shared" si="41"/>
        <v>0</v>
      </c>
      <c r="F320" s="484">
        <f t="shared" si="41"/>
        <v>0</v>
      </c>
      <c r="G320" s="484">
        <f t="shared" si="41"/>
        <v>0</v>
      </c>
      <c r="H320" s="484">
        <f t="shared" si="41"/>
        <v>0</v>
      </c>
      <c r="I320" s="484">
        <f t="shared" si="41"/>
        <v>0</v>
      </c>
      <c r="J320" s="484">
        <f t="shared" si="41"/>
        <v>0</v>
      </c>
      <c r="K320" s="484">
        <f t="shared" si="41"/>
        <v>26062.57</v>
      </c>
      <c r="L320" s="484">
        <f t="shared" si="41"/>
        <v>0</v>
      </c>
      <c r="M320" s="484">
        <f t="shared" si="41"/>
        <v>0</v>
      </c>
    </row>
    <row r="321" spans="1:13" s="119" customFormat="1" ht="12.75">
      <c r="A321" s="121"/>
      <c r="B321" s="117"/>
      <c r="C321" s="118"/>
      <c r="D321" s="480"/>
      <c r="E321" s="480"/>
      <c r="F321" s="480"/>
      <c r="G321" s="480"/>
      <c r="H321" s="480"/>
      <c r="I321" s="480"/>
      <c r="J321" s="480"/>
      <c r="K321" s="480"/>
      <c r="L321" s="480"/>
      <c r="M321" s="480"/>
    </row>
    <row r="322" spans="1:13" s="119" customFormat="1" ht="12.75">
      <c r="B322" s="117"/>
      <c r="C322" s="118"/>
      <c r="D322" s="480"/>
      <c r="E322" s="480"/>
      <c r="F322" s="480"/>
      <c r="G322" s="480"/>
      <c r="H322" s="480"/>
      <c r="I322" s="480"/>
      <c r="J322" s="480"/>
      <c r="K322" s="480"/>
      <c r="L322" s="480"/>
      <c r="M322" s="480"/>
    </row>
    <row r="323" spans="1:13" s="119" customFormat="1" ht="12.75" hidden="1">
      <c r="B323" s="127" t="s">
        <v>487</v>
      </c>
      <c r="C323" s="118"/>
      <c r="D323" s="480"/>
      <c r="E323" s="480"/>
      <c r="F323" s="480"/>
      <c r="G323" s="480"/>
      <c r="H323" s="480"/>
      <c r="I323" s="481" t="s">
        <v>429</v>
      </c>
      <c r="J323" s="480"/>
      <c r="K323" s="480"/>
      <c r="L323" s="480"/>
      <c r="M323" s="480"/>
    </row>
    <row r="324" spans="1:13" s="119" customFormat="1" ht="12.75" hidden="1">
      <c r="B324" s="117"/>
      <c r="C324" s="118"/>
      <c r="D324" s="480"/>
      <c r="E324" s="481" t="s">
        <v>456</v>
      </c>
      <c r="F324" s="481" t="s">
        <v>457</v>
      </c>
      <c r="G324" s="481" t="s">
        <v>458</v>
      </c>
      <c r="H324" s="481" t="s">
        <v>459</v>
      </c>
      <c r="I324" s="481" t="s">
        <v>460</v>
      </c>
      <c r="J324" s="486" t="s">
        <v>461</v>
      </c>
      <c r="K324" s="481" t="s">
        <v>462</v>
      </c>
      <c r="L324" s="480"/>
      <c r="M324" s="481" t="s">
        <v>463</v>
      </c>
    </row>
    <row r="325" spans="1:13" s="119" customFormat="1" ht="12.75" hidden="1">
      <c r="B325" s="117"/>
      <c r="C325" s="123" t="s">
        <v>464</v>
      </c>
      <c r="D325" s="481" t="s">
        <v>465</v>
      </c>
      <c r="E325" s="481" t="s">
        <v>466</v>
      </c>
      <c r="F325" s="481" t="s">
        <v>466</v>
      </c>
      <c r="G325" s="481" t="s">
        <v>467</v>
      </c>
      <c r="H325" s="481" t="s">
        <v>467</v>
      </c>
      <c r="I325" s="481" t="s">
        <v>468</v>
      </c>
      <c r="J325" s="486" t="s">
        <v>469</v>
      </c>
      <c r="K325" s="481" t="s">
        <v>470</v>
      </c>
      <c r="L325" s="481" t="s">
        <v>442</v>
      </c>
      <c r="M325" s="481" t="s">
        <v>471</v>
      </c>
    </row>
    <row r="326" spans="1:13" s="119" customFormat="1" ht="12.75" hidden="1">
      <c r="B326" s="117"/>
      <c r="C326" s="118"/>
      <c r="D326" s="480"/>
      <c r="E326" s="481" t="s">
        <v>488</v>
      </c>
      <c r="F326" s="481" t="s">
        <v>489</v>
      </c>
      <c r="G326" s="481" t="s">
        <v>490</v>
      </c>
      <c r="H326" s="481" t="s">
        <v>491</v>
      </c>
      <c r="I326" s="481" t="s">
        <v>492</v>
      </c>
      <c r="J326" s="481" t="s">
        <v>493</v>
      </c>
      <c r="K326" s="481" t="s">
        <v>439</v>
      </c>
      <c r="L326" s="481" t="s">
        <v>441</v>
      </c>
      <c r="M326" s="481" t="s">
        <v>443</v>
      </c>
    </row>
    <row r="327" spans="1:13" s="119" customFormat="1" ht="12.75" hidden="1">
      <c r="B327" s="117">
        <v>21</v>
      </c>
      <c r="C327" s="118" t="s">
        <v>175</v>
      </c>
      <c r="D327" s="480">
        <f t="shared" ref="D327:D332" si="42">SUM(E327:M327)</f>
        <v>0</v>
      </c>
      <c r="E327" s="488"/>
      <c r="F327" s="481" t="s">
        <v>472</v>
      </c>
      <c r="G327" s="488"/>
      <c r="H327" s="488"/>
      <c r="I327" s="488"/>
      <c r="J327" s="488"/>
      <c r="K327" s="488"/>
      <c r="L327" s="488"/>
      <c r="M327" s="488"/>
    </row>
    <row r="328" spans="1:13" s="119" customFormat="1" ht="12.75" hidden="1">
      <c r="B328" s="117">
        <v>27</v>
      </c>
      <c r="C328" s="118" t="s">
        <v>182</v>
      </c>
      <c r="D328" s="480">
        <f t="shared" si="42"/>
        <v>0</v>
      </c>
      <c r="E328" s="488"/>
      <c r="F328" s="481" t="s">
        <v>472</v>
      </c>
      <c r="G328" s="488"/>
      <c r="H328" s="488"/>
      <c r="I328" s="488"/>
      <c r="J328" s="488"/>
      <c r="K328" s="488"/>
      <c r="L328" s="488"/>
      <c r="M328" s="488"/>
    </row>
    <row r="329" spans="1:13" s="119" customFormat="1" ht="12.75" hidden="1">
      <c r="B329" s="117">
        <v>60</v>
      </c>
      <c r="C329" s="118" t="s">
        <v>190</v>
      </c>
      <c r="D329" s="480">
        <f t="shared" si="42"/>
        <v>0</v>
      </c>
      <c r="E329" s="488"/>
      <c r="F329" s="481" t="s">
        <v>472</v>
      </c>
      <c r="G329" s="488"/>
      <c r="H329" s="488"/>
      <c r="I329" s="488"/>
      <c r="J329" s="488"/>
      <c r="K329" s="488"/>
      <c r="L329" s="488"/>
      <c r="M329" s="488"/>
    </row>
    <row r="330" spans="1:13" s="119" customFormat="1" ht="12.75" hidden="1">
      <c r="B330" s="117">
        <v>83</v>
      </c>
      <c r="C330" s="118" t="s">
        <v>124</v>
      </c>
      <c r="D330" s="480">
        <f t="shared" si="42"/>
        <v>0</v>
      </c>
      <c r="E330" s="488"/>
      <c r="F330" s="481" t="s">
        <v>472</v>
      </c>
      <c r="G330" s="481" t="s">
        <v>472</v>
      </c>
      <c r="H330" s="481" t="s">
        <v>472</v>
      </c>
      <c r="I330" s="481" t="s">
        <v>472</v>
      </c>
      <c r="J330" s="481" t="s">
        <v>472</v>
      </c>
      <c r="K330" s="488"/>
      <c r="L330" s="481" t="s">
        <v>472</v>
      </c>
      <c r="M330" s="481" t="s">
        <v>472</v>
      </c>
    </row>
    <row r="331" spans="1:13" s="119" customFormat="1" ht="12.75" hidden="1">
      <c r="B331" s="117">
        <v>89</v>
      </c>
      <c r="C331" s="118" t="s">
        <v>548</v>
      </c>
      <c r="D331" s="480">
        <f t="shared" si="42"/>
        <v>0</v>
      </c>
      <c r="E331" s="487"/>
      <c r="F331" s="481" t="s">
        <v>472</v>
      </c>
      <c r="G331" s="489" t="s">
        <v>472</v>
      </c>
      <c r="H331" s="490" t="s">
        <v>472</v>
      </c>
      <c r="I331" s="489" t="s">
        <v>472</v>
      </c>
      <c r="J331" s="489" t="s">
        <v>472</v>
      </c>
      <c r="K331" s="489" t="s">
        <v>472</v>
      </c>
      <c r="L331" s="489" t="s">
        <v>472</v>
      </c>
      <c r="M331" s="456"/>
    </row>
    <row r="332" spans="1:13" s="119" customFormat="1" ht="12.75" hidden="1">
      <c r="B332" s="117">
        <v>98</v>
      </c>
      <c r="C332" s="118" t="s">
        <v>127</v>
      </c>
      <c r="D332" s="480">
        <f t="shared" si="42"/>
        <v>0</v>
      </c>
      <c r="E332" s="488"/>
      <c r="F332" s="481" t="s">
        <v>472</v>
      </c>
      <c r="G332" s="488"/>
      <c r="H332" s="488"/>
      <c r="I332" s="488"/>
      <c r="J332" s="488"/>
      <c r="K332" s="488"/>
      <c r="L332" s="488"/>
      <c r="M332" s="488"/>
    </row>
    <row r="333" spans="1:13" s="119" customFormat="1" ht="15" hidden="1">
      <c r="B333" s="117">
        <v>99</v>
      </c>
      <c r="C333" s="118" t="s">
        <v>427</v>
      </c>
      <c r="D333" s="482">
        <f>SUM(E333:F333)</f>
        <v>0</v>
      </c>
      <c r="E333" s="482"/>
      <c r="F333" s="482"/>
      <c r="G333" s="483" t="s">
        <v>472</v>
      </c>
      <c r="H333" s="483" t="s">
        <v>472</v>
      </c>
      <c r="I333" s="483" t="s">
        <v>472</v>
      </c>
      <c r="J333" s="483" t="s">
        <v>472</v>
      </c>
      <c r="K333" s="483" t="s">
        <v>472</v>
      </c>
      <c r="L333" s="483" t="s">
        <v>472</v>
      </c>
      <c r="M333" s="483" t="s">
        <v>472</v>
      </c>
    </row>
    <row r="334" spans="1:13" s="121" customFormat="1" ht="15" hidden="1">
      <c r="A334" s="119"/>
      <c r="B334" s="124"/>
      <c r="C334" s="110" t="s">
        <v>474</v>
      </c>
      <c r="D334" s="484">
        <f t="shared" ref="D334:M334" si="43">SUM(D327:D333)</f>
        <v>0</v>
      </c>
      <c r="E334" s="484">
        <f t="shared" si="43"/>
        <v>0</v>
      </c>
      <c r="F334" s="484">
        <f t="shared" si="43"/>
        <v>0</v>
      </c>
      <c r="G334" s="484">
        <f t="shared" si="43"/>
        <v>0</v>
      </c>
      <c r="H334" s="484">
        <f t="shared" si="43"/>
        <v>0</v>
      </c>
      <c r="I334" s="484">
        <f t="shared" si="43"/>
        <v>0</v>
      </c>
      <c r="J334" s="484">
        <f t="shared" si="43"/>
        <v>0</v>
      </c>
      <c r="K334" s="484">
        <f t="shared" si="43"/>
        <v>0</v>
      </c>
      <c r="L334" s="484">
        <f t="shared" si="43"/>
        <v>0</v>
      </c>
      <c r="M334" s="484">
        <f t="shared" si="43"/>
        <v>0</v>
      </c>
    </row>
    <row r="335" spans="1:13" s="119" customFormat="1" ht="12.75" hidden="1">
      <c r="A335" s="121"/>
      <c r="B335" s="117"/>
      <c r="C335" s="118"/>
      <c r="D335" s="480"/>
      <c r="E335" s="480"/>
      <c r="F335" s="480"/>
      <c r="G335" s="480"/>
      <c r="H335" s="480"/>
      <c r="I335" s="480"/>
      <c r="J335" s="480"/>
      <c r="K335" s="480"/>
      <c r="L335" s="480"/>
      <c r="M335" s="480"/>
    </row>
    <row r="336" spans="1:13" s="119" customFormat="1" ht="12.75" hidden="1">
      <c r="B336" s="117"/>
      <c r="C336" s="118"/>
      <c r="D336" s="480"/>
      <c r="E336" s="480"/>
      <c r="F336" s="480"/>
      <c r="G336" s="480"/>
      <c r="H336" s="480"/>
      <c r="I336" s="480"/>
      <c r="J336" s="480"/>
      <c r="K336" s="480"/>
      <c r="L336" s="480"/>
      <c r="M336" s="480"/>
    </row>
    <row r="337" spans="1:13" s="119" customFormat="1" ht="12.75" hidden="1">
      <c r="B337" s="127" t="s">
        <v>494</v>
      </c>
      <c r="C337" s="118"/>
      <c r="D337" s="480"/>
      <c r="E337" s="480"/>
      <c r="F337" s="480"/>
      <c r="G337" s="480"/>
      <c r="H337" s="480"/>
      <c r="I337" s="481" t="s">
        <v>429</v>
      </c>
      <c r="J337" s="480"/>
      <c r="K337" s="480"/>
      <c r="L337" s="480"/>
      <c r="M337" s="480"/>
    </row>
    <row r="338" spans="1:13" s="119" customFormat="1" ht="12.75" hidden="1">
      <c r="B338" s="117"/>
      <c r="C338" s="118"/>
      <c r="D338" s="480"/>
      <c r="E338" s="481" t="s">
        <v>456</v>
      </c>
      <c r="F338" s="481" t="s">
        <v>457</v>
      </c>
      <c r="G338" s="481" t="s">
        <v>458</v>
      </c>
      <c r="H338" s="481" t="s">
        <v>459</v>
      </c>
      <c r="I338" s="481" t="s">
        <v>460</v>
      </c>
      <c r="J338" s="486" t="s">
        <v>461</v>
      </c>
      <c r="K338" s="481" t="s">
        <v>462</v>
      </c>
      <c r="L338" s="480"/>
      <c r="M338" s="481" t="s">
        <v>463</v>
      </c>
    </row>
    <row r="339" spans="1:13" s="119" customFormat="1" ht="12.75" hidden="1">
      <c r="B339" s="117"/>
      <c r="C339" s="123" t="s">
        <v>464</v>
      </c>
      <c r="D339" s="481" t="s">
        <v>465</v>
      </c>
      <c r="E339" s="481" t="s">
        <v>466</v>
      </c>
      <c r="F339" s="481" t="s">
        <v>466</v>
      </c>
      <c r="G339" s="481" t="s">
        <v>467</v>
      </c>
      <c r="H339" s="481" t="s">
        <v>467</v>
      </c>
      <c r="I339" s="481" t="s">
        <v>468</v>
      </c>
      <c r="J339" s="486" t="s">
        <v>469</v>
      </c>
      <c r="K339" s="481" t="s">
        <v>470</v>
      </c>
      <c r="L339" s="481" t="s">
        <v>442</v>
      </c>
      <c r="M339" s="481" t="s">
        <v>471</v>
      </c>
    </row>
    <row r="340" spans="1:13" s="119" customFormat="1" ht="12.75" hidden="1">
      <c r="B340" s="117"/>
      <c r="C340" s="118"/>
      <c r="D340" s="480"/>
      <c r="E340" s="481" t="str">
        <f>"(0)"</f>
        <v>(0)</v>
      </c>
      <c r="F340" s="481" t="str">
        <f>"(1)"</f>
        <v>(1)</v>
      </c>
      <c r="G340" s="481" t="str">
        <f>"(2)"</f>
        <v>(2)</v>
      </c>
      <c r="H340" s="481" t="str">
        <f>"(3)"</f>
        <v>(3)</v>
      </c>
      <c r="I340" s="481" t="str">
        <f>"(4)"</f>
        <v>(4)</v>
      </c>
      <c r="J340" s="481" t="str">
        <f>"(5)"</f>
        <v>(5)</v>
      </c>
      <c r="K340" s="481" t="str">
        <f>"(7)"</f>
        <v>(7)</v>
      </c>
      <c r="L340" s="481" t="str">
        <f>"(8)"</f>
        <v>(8)</v>
      </c>
      <c r="M340" s="481" t="str">
        <f>"(9)"</f>
        <v>(9)</v>
      </c>
    </row>
    <row r="341" spans="1:13" s="119" customFormat="1" ht="12.75" hidden="1">
      <c r="B341" s="117">
        <v>21</v>
      </c>
      <c r="C341" s="118" t="s">
        <v>175</v>
      </c>
      <c r="D341" s="480">
        <f t="shared" ref="D341:D346" si="44">SUM(E341:M341)</f>
        <v>0</v>
      </c>
      <c r="E341" s="488"/>
      <c r="F341" s="481" t="s">
        <v>472</v>
      </c>
      <c r="G341" s="488"/>
      <c r="H341" s="488"/>
      <c r="I341" s="488"/>
      <c r="J341" s="488"/>
      <c r="K341" s="488"/>
      <c r="L341" s="488"/>
      <c r="M341" s="488"/>
    </row>
    <row r="342" spans="1:13" s="119" customFormat="1" ht="12.75" hidden="1">
      <c r="B342" s="117">
        <v>27</v>
      </c>
      <c r="C342" s="118" t="s">
        <v>182</v>
      </c>
      <c r="D342" s="480">
        <f t="shared" si="44"/>
        <v>0</v>
      </c>
      <c r="E342" s="488"/>
      <c r="F342" s="481" t="s">
        <v>472</v>
      </c>
      <c r="G342" s="488"/>
      <c r="H342" s="488"/>
      <c r="I342" s="488"/>
      <c r="J342" s="488"/>
      <c r="K342" s="488"/>
      <c r="L342" s="488"/>
      <c r="M342" s="488"/>
    </row>
    <row r="343" spans="1:13" s="119" customFormat="1" ht="12.75" hidden="1">
      <c r="B343" s="117">
        <v>60</v>
      </c>
      <c r="C343" s="118" t="s">
        <v>190</v>
      </c>
      <c r="D343" s="480">
        <f t="shared" si="44"/>
        <v>0</v>
      </c>
      <c r="E343" s="488"/>
      <c r="F343" s="481" t="s">
        <v>472</v>
      </c>
      <c r="G343" s="488"/>
      <c r="H343" s="488"/>
      <c r="I343" s="488"/>
      <c r="J343" s="488"/>
      <c r="K343" s="488"/>
      <c r="L343" s="488"/>
      <c r="M343" s="488"/>
    </row>
    <row r="344" spans="1:13" s="119" customFormat="1" ht="12.75" hidden="1">
      <c r="B344" s="117">
        <v>83</v>
      </c>
      <c r="C344" s="118" t="s">
        <v>124</v>
      </c>
      <c r="D344" s="480">
        <f t="shared" si="44"/>
        <v>0</v>
      </c>
      <c r="E344" s="488"/>
      <c r="F344" s="481" t="s">
        <v>472</v>
      </c>
      <c r="G344" s="481" t="s">
        <v>472</v>
      </c>
      <c r="H344" s="481" t="s">
        <v>472</v>
      </c>
      <c r="I344" s="481" t="s">
        <v>472</v>
      </c>
      <c r="J344" s="481" t="s">
        <v>472</v>
      </c>
      <c r="K344" s="488"/>
      <c r="L344" s="481" t="s">
        <v>472</v>
      </c>
      <c r="M344" s="481" t="s">
        <v>472</v>
      </c>
    </row>
    <row r="345" spans="1:13" s="119" customFormat="1" ht="12.75" hidden="1">
      <c r="B345" s="117">
        <v>89</v>
      </c>
      <c r="C345" s="118" t="s">
        <v>548</v>
      </c>
      <c r="D345" s="480">
        <f t="shared" si="44"/>
        <v>0</v>
      </c>
      <c r="E345" s="487"/>
      <c r="F345" s="481" t="s">
        <v>472</v>
      </c>
      <c r="G345" s="489" t="s">
        <v>472</v>
      </c>
      <c r="H345" s="490" t="s">
        <v>472</v>
      </c>
      <c r="I345" s="489" t="s">
        <v>472</v>
      </c>
      <c r="J345" s="489" t="s">
        <v>472</v>
      </c>
      <c r="K345" s="489" t="s">
        <v>472</v>
      </c>
      <c r="L345" s="489" t="s">
        <v>472</v>
      </c>
      <c r="M345" s="456"/>
    </row>
    <row r="346" spans="1:13" s="119" customFormat="1" ht="12.75" hidden="1">
      <c r="B346" s="117">
        <v>98</v>
      </c>
      <c r="C346" s="118" t="s">
        <v>127</v>
      </c>
      <c r="D346" s="480">
        <f t="shared" si="44"/>
        <v>0</v>
      </c>
      <c r="E346" s="488"/>
      <c r="F346" s="481" t="s">
        <v>472</v>
      </c>
      <c r="G346" s="488"/>
      <c r="H346" s="488"/>
      <c r="I346" s="488"/>
      <c r="J346" s="488"/>
      <c r="K346" s="488"/>
      <c r="L346" s="488"/>
      <c r="M346" s="488"/>
    </row>
    <row r="347" spans="1:13" s="119" customFormat="1" ht="15" hidden="1">
      <c r="B347" s="117">
        <v>99</v>
      </c>
      <c r="C347" s="118" t="s">
        <v>427</v>
      </c>
      <c r="D347" s="482">
        <f>SUM(E347:F347)</f>
        <v>0</v>
      </c>
      <c r="E347" s="482"/>
      <c r="F347" s="482"/>
      <c r="G347" s="483" t="s">
        <v>472</v>
      </c>
      <c r="H347" s="483" t="s">
        <v>472</v>
      </c>
      <c r="I347" s="483" t="s">
        <v>472</v>
      </c>
      <c r="J347" s="483" t="s">
        <v>472</v>
      </c>
      <c r="K347" s="483" t="s">
        <v>472</v>
      </c>
      <c r="L347" s="483" t="s">
        <v>472</v>
      </c>
      <c r="M347" s="483" t="s">
        <v>472</v>
      </c>
    </row>
    <row r="348" spans="1:13" s="121" customFormat="1" ht="15" hidden="1">
      <c r="A348" s="119"/>
      <c r="B348" s="124"/>
      <c r="C348" s="110" t="s">
        <v>474</v>
      </c>
      <c r="D348" s="484">
        <f t="shared" ref="D348:M348" si="45">SUM(D341:D347)</f>
        <v>0</v>
      </c>
      <c r="E348" s="484">
        <f t="shared" si="45"/>
        <v>0</v>
      </c>
      <c r="F348" s="484">
        <f t="shared" si="45"/>
        <v>0</v>
      </c>
      <c r="G348" s="484">
        <f t="shared" si="45"/>
        <v>0</v>
      </c>
      <c r="H348" s="484">
        <f t="shared" si="45"/>
        <v>0</v>
      </c>
      <c r="I348" s="484">
        <f t="shared" si="45"/>
        <v>0</v>
      </c>
      <c r="J348" s="484">
        <f t="shared" si="45"/>
        <v>0</v>
      </c>
      <c r="K348" s="484">
        <f t="shared" si="45"/>
        <v>0</v>
      </c>
      <c r="L348" s="484">
        <f t="shared" si="45"/>
        <v>0</v>
      </c>
      <c r="M348" s="484">
        <f t="shared" si="45"/>
        <v>0</v>
      </c>
    </row>
    <row r="349" spans="1:13" s="119" customFormat="1" ht="12.75" hidden="1">
      <c r="A349" s="121"/>
      <c r="B349" s="129"/>
      <c r="C349" s="118"/>
      <c r="D349" s="480"/>
      <c r="E349" s="480"/>
      <c r="F349" s="480"/>
      <c r="G349" s="480"/>
      <c r="H349" s="480"/>
      <c r="I349" s="480"/>
      <c r="J349" s="480"/>
      <c r="K349" s="480"/>
      <c r="L349" s="480"/>
      <c r="M349" s="480"/>
    </row>
    <row r="350" spans="1:13" s="119" customFormat="1" ht="12.75" hidden="1">
      <c r="B350" s="117"/>
      <c r="C350" s="118"/>
      <c r="D350" s="480"/>
      <c r="E350" s="480"/>
      <c r="F350" s="480"/>
      <c r="G350" s="480"/>
      <c r="H350" s="480"/>
      <c r="I350" s="480"/>
      <c r="J350" s="480"/>
      <c r="K350" s="480"/>
      <c r="L350" s="480"/>
      <c r="M350" s="480"/>
    </row>
    <row r="351" spans="1:13" s="119" customFormat="1" ht="12.75">
      <c r="B351" s="127" t="s">
        <v>495</v>
      </c>
      <c r="C351" s="118"/>
      <c r="D351" s="480"/>
      <c r="E351" s="480"/>
      <c r="F351" s="480"/>
      <c r="G351" s="480"/>
      <c r="H351" s="480"/>
      <c r="I351" s="481" t="s">
        <v>429</v>
      </c>
      <c r="J351" s="480"/>
      <c r="K351" s="480"/>
      <c r="L351" s="480"/>
      <c r="M351" s="480"/>
    </row>
    <row r="352" spans="1:13" s="119" customFormat="1" ht="12.75">
      <c r="B352" s="117"/>
      <c r="C352" s="118"/>
      <c r="D352" s="480"/>
      <c r="E352" s="481" t="s">
        <v>456</v>
      </c>
      <c r="F352" s="481" t="s">
        <v>457</v>
      </c>
      <c r="G352" s="481" t="s">
        <v>458</v>
      </c>
      <c r="H352" s="481" t="s">
        <v>459</v>
      </c>
      <c r="I352" s="481" t="s">
        <v>460</v>
      </c>
      <c r="J352" s="486" t="s">
        <v>461</v>
      </c>
      <c r="K352" s="481" t="s">
        <v>462</v>
      </c>
      <c r="L352" s="480"/>
      <c r="M352" s="481" t="s">
        <v>463</v>
      </c>
    </row>
    <row r="353" spans="1:13" s="119" customFormat="1" ht="12.75">
      <c r="B353" s="117"/>
      <c r="C353" s="123" t="s">
        <v>464</v>
      </c>
      <c r="D353" s="481" t="s">
        <v>465</v>
      </c>
      <c r="E353" s="481" t="s">
        <v>466</v>
      </c>
      <c r="F353" s="481" t="s">
        <v>466</v>
      </c>
      <c r="G353" s="481" t="s">
        <v>467</v>
      </c>
      <c r="H353" s="481" t="s">
        <v>467</v>
      </c>
      <c r="I353" s="481" t="s">
        <v>468</v>
      </c>
      <c r="J353" s="486" t="s">
        <v>469</v>
      </c>
      <c r="K353" s="481" t="s">
        <v>470</v>
      </c>
      <c r="L353" s="481" t="s">
        <v>442</v>
      </c>
      <c r="M353" s="481" t="s">
        <v>471</v>
      </c>
    </row>
    <row r="354" spans="1:13" s="119" customFormat="1" ht="12.75">
      <c r="B354" s="117"/>
      <c r="C354" s="118"/>
      <c r="D354" s="480"/>
      <c r="E354" s="481" t="str">
        <f>"(0)"</f>
        <v>(0)</v>
      </c>
      <c r="F354" s="481" t="str">
        <f>"(1)"</f>
        <v>(1)</v>
      </c>
      <c r="G354" s="481" t="str">
        <f>"(2)"</f>
        <v>(2)</v>
      </c>
      <c r="H354" s="481" t="str">
        <f>"(3)"</f>
        <v>(3)</v>
      </c>
      <c r="I354" s="481" t="str">
        <f>"(4)"</f>
        <v>(4)</v>
      </c>
      <c r="J354" s="481" t="str">
        <f>"(5)"</f>
        <v>(5)</v>
      </c>
      <c r="K354" s="481" t="str">
        <f>"(7)"</f>
        <v>(7)</v>
      </c>
      <c r="L354" s="481" t="str">
        <f>"(8)"</f>
        <v>(8)</v>
      </c>
      <c r="M354" s="481" t="str">
        <f>"(9)"</f>
        <v>(9)</v>
      </c>
    </row>
    <row r="355" spans="1:13" s="119" customFormat="1" ht="12.75">
      <c r="B355" s="117">
        <v>21</v>
      </c>
      <c r="C355" s="118" t="s">
        <v>175</v>
      </c>
      <c r="D355" s="480">
        <f t="shared" ref="D355:D360" si="46">SUM(E355:M355)</f>
        <v>0</v>
      </c>
      <c r="E355" s="488"/>
      <c r="F355" s="481" t="s">
        <v>472</v>
      </c>
      <c r="G355" s="488"/>
      <c r="H355" s="488"/>
      <c r="I355" s="488"/>
      <c r="J355" s="488"/>
      <c r="K355" s="488"/>
      <c r="L355" s="488"/>
      <c r="M355" s="488"/>
    </row>
    <row r="356" spans="1:13" s="119" customFormat="1" ht="12.75">
      <c r="B356" s="117">
        <v>27</v>
      </c>
      <c r="C356" s="118" t="s">
        <v>182</v>
      </c>
      <c r="D356" s="480">
        <f t="shared" si="46"/>
        <v>0</v>
      </c>
      <c r="E356" s="488"/>
      <c r="F356" s="481" t="s">
        <v>472</v>
      </c>
      <c r="G356" s="488"/>
      <c r="H356" s="488"/>
      <c r="I356" s="488"/>
      <c r="J356" s="488"/>
      <c r="K356" s="488"/>
      <c r="L356" s="488"/>
      <c r="M356" s="488"/>
    </row>
    <row r="357" spans="1:13" s="119" customFormat="1" ht="12.75">
      <c r="B357" s="117">
        <v>60</v>
      </c>
      <c r="C357" s="118" t="s">
        <v>190</v>
      </c>
      <c r="D357" s="480">
        <f t="shared" si="46"/>
        <v>0</v>
      </c>
      <c r="E357" s="488"/>
      <c r="F357" s="481" t="s">
        <v>472</v>
      </c>
      <c r="G357" s="488"/>
      <c r="H357" s="488"/>
      <c r="I357" s="488"/>
      <c r="J357" s="488"/>
      <c r="K357" s="488"/>
      <c r="L357" s="488"/>
      <c r="M357" s="488"/>
    </row>
    <row r="358" spans="1:13" s="119" customFormat="1" ht="12.75">
      <c r="B358" s="117">
        <v>83</v>
      </c>
      <c r="C358" s="118" t="s">
        <v>124</v>
      </c>
      <c r="D358" s="480">
        <f t="shared" si="46"/>
        <v>0</v>
      </c>
      <c r="E358" s="488"/>
      <c r="F358" s="481" t="s">
        <v>472</v>
      </c>
      <c r="G358" s="481" t="s">
        <v>472</v>
      </c>
      <c r="H358" s="481" t="s">
        <v>472</v>
      </c>
      <c r="I358" s="481" t="s">
        <v>472</v>
      </c>
      <c r="J358" s="481" t="s">
        <v>472</v>
      </c>
      <c r="K358" s="488"/>
      <c r="L358" s="481" t="s">
        <v>472</v>
      </c>
      <c r="M358" s="481" t="s">
        <v>472</v>
      </c>
    </row>
    <row r="359" spans="1:13" s="119" customFormat="1" ht="12.75">
      <c r="B359" s="117">
        <v>89</v>
      </c>
      <c r="C359" s="118" t="s">
        <v>548</v>
      </c>
      <c r="D359" s="480">
        <f t="shared" si="46"/>
        <v>0</v>
      </c>
      <c r="E359" s="487"/>
      <c r="F359" s="481" t="s">
        <v>472</v>
      </c>
      <c r="G359" s="489" t="s">
        <v>472</v>
      </c>
      <c r="H359" s="490" t="s">
        <v>472</v>
      </c>
      <c r="I359" s="489" t="s">
        <v>472</v>
      </c>
      <c r="J359" s="489" t="s">
        <v>472</v>
      </c>
      <c r="K359" s="489" t="s">
        <v>472</v>
      </c>
      <c r="L359" s="489" t="s">
        <v>472</v>
      </c>
      <c r="M359" s="456"/>
    </row>
    <row r="360" spans="1:13" s="119" customFormat="1" ht="12.75">
      <c r="B360" s="117">
        <v>98</v>
      </c>
      <c r="C360" s="118" t="s">
        <v>127</v>
      </c>
      <c r="D360" s="480">
        <f t="shared" si="46"/>
        <v>3131.3</v>
      </c>
      <c r="E360" s="488"/>
      <c r="F360" s="481" t="s">
        <v>472</v>
      </c>
      <c r="G360" s="488"/>
      <c r="H360" s="488"/>
      <c r="I360" s="488"/>
      <c r="J360" s="488">
        <v>329.3</v>
      </c>
      <c r="K360" s="488">
        <v>2802</v>
      </c>
      <c r="L360" s="488"/>
      <c r="M360" s="488"/>
    </row>
    <row r="361" spans="1:13" s="119" customFormat="1" ht="15">
      <c r="B361" s="117">
        <v>99</v>
      </c>
      <c r="C361" s="118" t="s">
        <v>427</v>
      </c>
      <c r="D361" s="482">
        <f>SUM(E361:F361)</f>
        <v>0</v>
      </c>
      <c r="E361" s="482">
        <v>0</v>
      </c>
      <c r="F361" s="482">
        <v>0</v>
      </c>
      <c r="G361" s="483" t="s">
        <v>472</v>
      </c>
      <c r="H361" s="483" t="s">
        <v>472</v>
      </c>
      <c r="I361" s="483" t="s">
        <v>472</v>
      </c>
      <c r="J361" s="483" t="s">
        <v>472</v>
      </c>
      <c r="K361" s="483" t="s">
        <v>472</v>
      </c>
      <c r="L361" s="483" t="s">
        <v>472</v>
      </c>
      <c r="M361" s="483" t="s">
        <v>472</v>
      </c>
    </row>
    <row r="362" spans="1:13" s="121" customFormat="1" ht="15">
      <c r="A362" s="119"/>
      <c r="B362" s="124"/>
      <c r="C362" s="110" t="s">
        <v>474</v>
      </c>
      <c r="D362" s="484">
        <f t="shared" ref="D362:M362" si="47">SUM(D355:D361)</f>
        <v>3131.3</v>
      </c>
      <c r="E362" s="484">
        <f t="shared" si="47"/>
        <v>0</v>
      </c>
      <c r="F362" s="484">
        <f t="shared" si="47"/>
        <v>0</v>
      </c>
      <c r="G362" s="484">
        <f t="shared" si="47"/>
        <v>0</v>
      </c>
      <c r="H362" s="484">
        <f t="shared" si="47"/>
        <v>0</v>
      </c>
      <c r="I362" s="484">
        <f t="shared" si="47"/>
        <v>0</v>
      </c>
      <c r="J362" s="484">
        <f t="shared" si="47"/>
        <v>329.3</v>
      </c>
      <c r="K362" s="484">
        <f t="shared" si="47"/>
        <v>2802</v>
      </c>
      <c r="L362" s="484">
        <f t="shared" si="47"/>
        <v>0</v>
      </c>
      <c r="M362" s="484">
        <f t="shared" si="47"/>
        <v>0</v>
      </c>
    </row>
    <row r="363" spans="1:13" s="119" customFormat="1" ht="12.75">
      <c r="A363" s="121"/>
      <c r="B363" s="129"/>
      <c r="C363" s="118"/>
      <c r="D363" s="480"/>
      <c r="E363" s="480"/>
      <c r="F363" s="480"/>
      <c r="G363" s="480"/>
      <c r="H363" s="480"/>
      <c r="I363" s="480"/>
      <c r="J363" s="480"/>
      <c r="K363" s="480"/>
      <c r="L363" s="480"/>
      <c r="M363" s="480"/>
    </row>
    <row r="364" spans="1:13" s="119" customFormat="1" ht="12.75">
      <c r="B364" s="117"/>
      <c r="C364" s="118"/>
      <c r="D364" s="480"/>
      <c r="E364" s="480"/>
      <c r="F364" s="480"/>
      <c r="G364" s="480"/>
      <c r="H364" s="480"/>
      <c r="I364" s="480"/>
      <c r="J364" s="480"/>
      <c r="K364" s="480"/>
      <c r="L364" s="480"/>
      <c r="M364" s="480"/>
    </row>
    <row r="365" spans="1:13" s="119" customFormat="1" ht="12.75">
      <c r="B365" s="127" t="s">
        <v>496</v>
      </c>
      <c r="C365" s="118"/>
      <c r="D365" s="480"/>
      <c r="E365" s="480"/>
      <c r="F365" s="480"/>
      <c r="G365" s="480"/>
      <c r="H365" s="480"/>
      <c r="I365" s="481" t="s">
        <v>429</v>
      </c>
      <c r="J365" s="480"/>
      <c r="K365" s="480"/>
      <c r="L365" s="480"/>
      <c r="M365" s="480"/>
    </row>
    <row r="366" spans="1:13" s="119" customFormat="1" ht="12.75">
      <c r="B366" s="117"/>
      <c r="C366" s="118"/>
      <c r="D366" s="480"/>
      <c r="E366" s="481" t="s">
        <v>456</v>
      </c>
      <c r="F366" s="481" t="s">
        <v>457</v>
      </c>
      <c r="G366" s="481" t="s">
        <v>458</v>
      </c>
      <c r="H366" s="481" t="s">
        <v>459</v>
      </c>
      <c r="I366" s="481" t="s">
        <v>460</v>
      </c>
      <c r="J366" s="486" t="s">
        <v>461</v>
      </c>
      <c r="K366" s="481" t="s">
        <v>462</v>
      </c>
      <c r="L366" s="480"/>
      <c r="M366" s="481" t="s">
        <v>463</v>
      </c>
    </row>
    <row r="367" spans="1:13" s="119" customFormat="1" ht="12.75">
      <c r="B367" s="117"/>
      <c r="C367" s="123" t="s">
        <v>464</v>
      </c>
      <c r="D367" s="481" t="s">
        <v>465</v>
      </c>
      <c r="E367" s="481" t="s">
        <v>466</v>
      </c>
      <c r="F367" s="481" t="s">
        <v>466</v>
      </c>
      <c r="G367" s="481" t="s">
        <v>467</v>
      </c>
      <c r="H367" s="481" t="s">
        <v>467</v>
      </c>
      <c r="I367" s="481" t="s">
        <v>468</v>
      </c>
      <c r="J367" s="486" t="s">
        <v>469</v>
      </c>
      <c r="K367" s="481" t="s">
        <v>470</v>
      </c>
      <c r="L367" s="481" t="s">
        <v>442</v>
      </c>
      <c r="M367" s="481" t="s">
        <v>471</v>
      </c>
    </row>
    <row r="368" spans="1:13" s="119" customFormat="1" ht="12.75">
      <c r="B368" s="117"/>
      <c r="C368" s="118"/>
      <c r="D368" s="480"/>
      <c r="E368" s="481" t="str">
        <f>"(0)"</f>
        <v>(0)</v>
      </c>
      <c r="F368" s="481" t="str">
        <f>"(1)"</f>
        <v>(1)</v>
      </c>
      <c r="G368" s="481" t="str">
        <f>"(2)"</f>
        <v>(2)</v>
      </c>
      <c r="H368" s="481" t="str">
        <f>"(3)"</f>
        <v>(3)</v>
      </c>
      <c r="I368" s="481" t="str">
        <f>"(4)"</f>
        <v>(4)</v>
      </c>
      <c r="J368" s="481" t="str">
        <f>"(5)"</f>
        <v>(5)</v>
      </c>
      <c r="K368" s="481" t="str">
        <f>"(7)"</f>
        <v>(7)</v>
      </c>
      <c r="L368" s="481" t="str">
        <f>"(8)"</f>
        <v>(8)</v>
      </c>
      <c r="M368" s="481" t="str">
        <f>"(9)"</f>
        <v>(9)</v>
      </c>
    </row>
    <row r="369" spans="1:13" s="119" customFormat="1" ht="12.75">
      <c r="B369" s="117">
        <v>21</v>
      </c>
      <c r="C369" s="118" t="s">
        <v>175</v>
      </c>
      <c r="D369" s="480">
        <f t="shared" ref="D369:D374" si="48">SUM(E369:M369)</f>
        <v>0</v>
      </c>
      <c r="E369" s="488"/>
      <c r="F369" s="481" t="s">
        <v>472</v>
      </c>
      <c r="G369" s="488"/>
      <c r="H369" s="488"/>
      <c r="I369" s="488"/>
      <c r="J369" s="488"/>
      <c r="K369" s="488"/>
      <c r="L369" s="488"/>
      <c r="M369" s="488"/>
    </row>
    <row r="370" spans="1:13" s="119" customFormat="1" ht="12.75">
      <c r="B370" s="117">
        <v>27</v>
      </c>
      <c r="C370" s="118" t="s">
        <v>182</v>
      </c>
      <c r="D370" s="480">
        <f t="shared" si="48"/>
        <v>0</v>
      </c>
      <c r="E370" s="488"/>
      <c r="F370" s="481" t="s">
        <v>472</v>
      </c>
      <c r="G370" s="488"/>
      <c r="H370" s="488"/>
      <c r="I370" s="488"/>
      <c r="J370" s="488"/>
      <c r="K370" s="488"/>
      <c r="L370" s="488"/>
      <c r="M370" s="488"/>
    </row>
    <row r="371" spans="1:13" s="119" customFormat="1" ht="12.75">
      <c r="B371" s="117">
        <v>60</v>
      </c>
      <c r="C371" s="118" t="s">
        <v>190</v>
      </c>
      <c r="D371" s="480">
        <f t="shared" si="48"/>
        <v>0</v>
      </c>
      <c r="E371" s="488"/>
      <c r="F371" s="481" t="s">
        <v>472</v>
      </c>
      <c r="G371" s="488"/>
      <c r="H371" s="488"/>
      <c r="I371" s="488"/>
      <c r="J371" s="488"/>
      <c r="K371" s="488"/>
      <c r="L371" s="488"/>
      <c r="M371" s="488"/>
    </row>
    <row r="372" spans="1:13" s="119" customFormat="1" ht="12.75">
      <c r="B372" s="117">
        <v>83</v>
      </c>
      <c r="C372" s="118" t="s">
        <v>124</v>
      </c>
      <c r="D372" s="480">
        <f t="shared" si="48"/>
        <v>0</v>
      </c>
      <c r="E372" s="488"/>
      <c r="F372" s="481" t="s">
        <v>472</v>
      </c>
      <c r="G372" s="481" t="s">
        <v>472</v>
      </c>
      <c r="H372" s="481" t="s">
        <v>472</v>
      </c>
      <c r="I372" s="481" t="s">
        <v>472</v>
      </c>
      <c r="J372" s="481" t="s">
        <v>472</v>
      </c>
      <c r="K372" s="488"/>
      <c r="L372" s="481" t="s">
        <v>472</v>
      </c>
      <c r="M372" s="481" t="s">
        <v>472</v>
      </c>
    </row>
    <row r="373" spans="1:13" s="119" customFormat="1" ht="12.75">
      <c r="B373" s="117">
        <v>89</v>
      </c>
      <c r="C373" s="118" t="s">
        <v>548</v>
      </c>
      <c r="D373" s="480">
        <f t="shared" si="48"/>
        <v>0</v>
      </c>
      <c r="E373" s="487"/>
      <c r="F373" s="481" t="s">
        <v>472</v>
      </c>
      <c r="G373" s="489" t="s">
        <v>472</v>
      </c>
      <c r="H373" s="490" t="s">
        <v>472</v>
      </c>
      <c r="I373" s="489" t="s">
        <v>472</v>
      </c>
      <c r="J373" s="489" t="s">
        <v>472</v>
      </c>
      <c r="K373" s="489" t="s">
        <v>472</v>
      </c>
      <c r="L373" s="489" t="s">
        <v>472</v>
      </c>
      <c r="M373" s="456"/>
    </row>
    <row r="374" spans="1:13" s="119" customFormat="1" ht="12.75">
      <c r="B374" s="117">
        <v>98</v>
      </c>
      <c r="C374" s="118" t="s">
        <v>127</v>
      </c>
      <c r="D374" s="480">
        <f t="shared" si="48"/>
        <v>158865.64999999997</v>
      </c>
      <c r="E374" s="488"/>
      <c r="F374" s="481" t="s">
        <v>472</v>
      </c>
      <c r="G374" s="488"/>
      <c r="H374" s="488">
        <v>116326.65</v>
      </c>
      <c r="I374" s="488">
        <v>41931.699999999997</v>
      </c>
      <c r="J374" s="488">
        <v>0</v>
      </c>
      <c r="K374" s="488">
        <v>135</v>
      </c>
      <c r="L374" s="488">
        <v>472.3</v>
      </c>
      <c r="M374" s="488"/>
    </row>
    <row r="375" spans="1:13" s="119" customFormat="1" ht="15">
      <c r="B375" s="117">
        <v>99</v>
      </c>
      <c r="C375" s="118" t="s">
        <v>427</v>
      </c>
      <c r="D375" s="482">
        <f>SUM(E375:F375)</f>
        <v>0</v>
      </c>
      <c r="E375" s="482">
        <v>0</v>
      </c>
      <c r="F375" s="482">
        <v>0</v>
      </c>
      <c r="G375" s="483" t="s">
        <v>472</v>
      </c>
      <c r="H375" s="483" t="s">
        <v>472</v>
      </c>
      <c r="I375" s="483" t="s">
        <v>472</v>
      </c>
      <c r="J375" s="483" t="s">
        <v>472</v>
      </c>
      <c r="K375" s="483" t="s">
        <v>472</v>
      </c>
      <c r="L375" s="483" t="s">
        <v>472</v>
      </c>
      <c r="M375" s="483" t="s">
        <v>472</v>
      </c>
    </row>
    <row r="376" spans="1:13" s="121" customFormat="1" ht="15">
      <c r="A376" s="119"/>
      <c r="B376" s="124"/>
      <c r="C376" s="110" t="s">
        <v>474</v>
      </c>
      <c r="D376" s="484">
        <f t="shared" ref="D376:M376" si="49">SUM(D369:D375)</f>
        <v>158865.64999999997</v>
      </c>
      <c r="E376" s="484">
        <f t="shared" si="49"/>
        <v>0</v>
      </c>
      <c r="F376" s="484">
        <f t="shared" si="49"/>
        <v>0</v>
      </c>
      <c r="G376" s="484">
        <f t="shared" si="49"/>
        <v>0</v>
      </c>
      <c r="H376" s="484">
        <f t="shared" si="49"/>
        <v>116326.65</v>
      </c>
      <c r="I376" s="484">
        <f t="shared" si="49"/>
        <v>41931.699999999997</v>
      </c>
      <c r="J376" s="484">
        <f t="shared" si="49"/>
        <v>0</v>
      </c>
      <c r="K376" s="484">
        <f t="shared" si="49"/>
        <v>135</v>
      </c>
      <c r="L376" s="484">
        <f t="shared" si="49"/>
        <v>472.3</v>
      </c>
      <c r="M376" s="484">
        <f t="shared" si="49"/>
        <v>0</v>
      </c>
    </row>
    <row r="377" spans="1:13" s="119" customFormat="1" ht="12.75">
      <c r="A377" s="121"/>
      <c r="B377" s="129"/>
      <c r="C377" s="118"/>
      <c r="D377" s="480"/>
      <c r="E377" s="480"/>
      <c r="F377" s="480"/>
      <c r="G377" s="480"/>
      <c r="H377" s="480"/>
      <c r="I377" s="480"/>
      <c r="J377" s="480"/>
      <c r="K377" s="480"/>
      <c r="L377" s="480"/>
      <c r="M377" s="480"/>
    </row>
    <row r="378" spans="1:13" s="119" customFormat="1" ht="12.75">
      <c r="B378" s="117"/>
      <c r="C378" s="118"/>
      <c r="D378" s="480"/>
      <c r="E378" s="480"/>
      <c r="F378" s="480"/>
      <c r="G378" s="480"/>
      <c r="H378" s="480"/>
      <c r="I378" s="480"/>
      <c r="J378" s="480"/>
      <c r="K378" s="480"/>
      <c r="L378" s="480"/>
      <c r="M378" s="480"/>
    </row>
    <row r="379" spans="1:13" s="119" customFormat="1" ht="12.75">
      <c r="B379" s="127" t="s">
        <v>497</v>
      </c>
      <c r="C379" s="118"/>
      <c r="D379" s="480"/>
      <c r="E379" s="480"/>
      <c r="F379" s="480"/>
      <c r="G379" s="480"/>
      <c r="H379" s="480"/>
      <c r="I379" s="481" t="s">
        <v>429</v>
      </c>
      <c r="J379" s="480"/>
      <c r="K379" s="480"/>
      <c r="L379" s="480"/>
      <c r="M379" s="480"/>
    </row>
    <row r="380" spans="1:13" s="119" customFormat="1" ht="12.75">
      <c r="B380" s="117"/>
      <c r="C380" s="118"/>
      <c r="D380" s="480"/>
      <c r="E380" s="481" t="s">
        <v>456</v>
      </c>
      <c r="F380" s="481" t="s">
        <v>457</v>
      </c>
      <c r="G380" s="481" t="s">
        <v>458</v>
      </c>
      <c r="H380" s="481" t="s">
        <v>459</v>
      </c>
      <c r="I380" s="481" t="s">
        <v>460</v>
      </c>
      <c r="J380" s="486" t="s">
        <v>461</v>
      </c>
      <c r="K380" s="481" t="s">
        <v>462</v>
      </c>
      <c r="L380" s="480"/>
      <c r="M380" s="481" t="s">
        <v>463</v>
      </c>
    </row>
    <row r="381" spans="1:13" s="119" customFormat="1" ht="12.75">
      <c r="B381" s="117"/>
      <c r="C381" s="123" t="s">
        <v>464</v>
      </c>
      <c r="D381" s="481" t="s">
        <v>465</v>
      </c>
      <c r="E381" s="481" t="s">
        <v>466</v>
      </c>
      <c r="F381" s="481" t="s">
        <v>466</v>
      </c>
      <c r="G381" s="481" t="s">
        <v>467</v>
      </c>
      <c r="H381" s="481" t="s">
        <v>467</v>
      </c>
      <c r="I381" s="481" t="s">
        <v>468</v>
      </c>
      <c r="J381" s="486" t="s">
        <v>469</v>
      </c>
      <c r="K381" s="481" t="s">
        <v>470</v>
      </c>
      <c r="L381" s="481" t="s">
        <v>442</v>
      </c>
      <c r="M381" s="481" t="s">
        <v>471</v>
      </c>
    </row>
    <row r="382" spans="1:13" s="119" customFormat="1" ht="12.75">
      <c r="B382" s="117"/>
      <c r="C382" s="118"/>
      <c r="D382" s="480"/>
      <c r="E382" s="481" t="str">
        <f>"(0)"</f>
        <v>(0)</v>
      </c>
      <c r="F382" s="481" t="str">
        <f>"(1)"</f>
        <v>(1)</v>
      </c>
      <c r="G382" s="481" t="str">
        <f>"(2)"</f>
        <v>(2)</v>
      </c>
      <c r="H382" s="481" t="str">
        <f>"(3)"</f>
        <v>(3)</v>
      </c>
      <c r="I382" s="481" t="str">
        <f>"(4)"</f>
        <v>(4)</v>
      </c>
      <c r="J382" s="481" t="str">
        <f>"(5)"</f>
        <v>(5)</v>
      </c>
      <c r="K382" s="481" t="str">
        <f>"(7)"</f>
        <v>(7)</v>
      </c>
      <c r="L382" s="481" t="str">
        <f>"(8)"</f>
        <v>(8)</v>
      </c>
      <c r="M382" s="481" t="str">
        <f>"(9)"</f>
        <v>(9)</v>
      </c>
    </row>
    <row r="383" spans="1:13" s="119" customFormat="1" ht="12.75">
      <c r="B383" s="117">
        <v>20</v>
      </c>
      <c r="C383" s="118" t="s">
        <v>671</v>
      </c>
      <c r="D383" s="480">
        <f t="shared" ref="D383:D394" si="50">SUM(E383:M383)</f>
        <v>0</v>
      </c>
      <c r="E383" s="488"/>
      <c r="F383" s="481" t="s">
        <v>472</v>
      </c>
      <c r="G383" s="488"/>
      <c r="H383" s="488"/>
      <c r="I383" s="488"/>
      <c r="J383" s="488"/>
      <c r="K383" s="488"/>
      <c r="L383" s="488"/>
      <c r="M383" s="488"/>
    </row>
    <row r="384" spans="1:13" s="119" customFormat="1" ht="12.75">
      <c r="B384" s="117">
        <v>21</v>
      </c>
      <c r="C384" s="118" t="s">
        <v>175</v>
      </c>
      <c r="D384" s="480">
        <f t="shared" ref="D384:D391" si="51">SUM(E384:M384)</f>
        <v>933789.5</v>
      </c>
      <c r="E384" s="488">
        <v>6030.23</v>
      </c>
      <c r="F384" s="481" t="s">
        <v>472</v>
      </c>
      <c r="G384" s="488"/>
      <c r="H384" s="488">
        <v>492737.17</v>
      </c>
      <c r="I384" s="488">
        <v>187593.47</v>
      </c>
      <c r="J384" s="488">
        <v>90748.41</v>
      </c>
      <c r="K384" s="488">
        <v>121137.23</v>
      </c>
      <c r="L384" s="488">
        <v>35542.99</v>
      </c>
      <c r="M384" s="488"/>
    </row>
    <row r="385" spans="1:13" s="119" customFormat="1" ht="12.75">
      <c r="B385" s="117">
        <v>26</v>
      </c>
      <c r="C385" s="118" t="s">
        <v>672</v>
      </c>
      <c r="D385" s="480">
        <f t="shared" si="51"/>
        <v>0</v>
      </c>
      <c r="E385" s="488"/>
      <c r="F385" s="481" t="s">
        <v>472</v>
      </c>
      <c r="G385" s="488"/>
      <c r="H385" s="488"/>
      <c r="I385" s="488"/>
      <c r="J385" s="488"/>
      <c r="K385" s="488"/>
      <c r="L385" s="488"/>
      <c r="M385" s="488"/>
    </row>
    <row r="386" spans="1:13" s="119" customFormat="1" ht="12.75">
      <c r="B386" s="117">
        <v>27</v>
      </c>
      <c r="C386" s="118" t="s">
        <v>182</v>
      </c>
      <c r="D386" s="480">
        <f t="shared" si="51"/>
        <v>34167752.649999999</v>
      </c>
      <c r="E386" s="488">
        <v>4691.13</v>
      </c>
      <c r="F386" s="481" t="s">
        <v>472</v>
      </c>
      <c r="G386" s="488"/>
      <c r="H386" s="488">
        <v>23183.31</v>
      </c>
      <c r="I386" s="488">
        <v>5108.58</v>
      </c>
      <c r="J386" s="488">
        <v>1897.02</v>
      </c>
      <c r="K386" s="488">
        <v>34132872.609999999</v>
      </c>
      <c r="L386" s="488"/>
      <c r="M386" s="488"/>
    </row>
    <row r="387" spans="1:13" s="119" customFormat="1" ht="12.75">
      <c r="B387" s="117">
        <v>41</v>
      </c>
      <c r="C387" s="118" t="s">
        <v>673</v>
      </c>
      <c r="D387" s="480">
        <f t="shared" si="51"/>
        <v>0</v>
      </c>
      <c r="E387" s="488"/>
      <c r="F387" s="481" t="s">
        <v>472</v>
      </c>
      <c r="G387" s="488"/>
      <c r="H387" s="488"/>
      <c r="I387" s="488"/>
      <c r="J387" s="488"/>
      <c r="K387" s="488"/>
      <c r="L387" s="488"/>
      <c r="M387" s="488"/>
    </row>
    <row r="388" spans="1:13" s="119" customFormat="1" ht="12.75">
      <c r="B388" s="117">
        <v>42</v>
      </c>
      <c r="C388" s="118" t="s">
        <v>674</v>
      </c>
      <c r="D388" s="480">
        <f t="shared" si="51"/>
        <v>0</v>
      </c>
      <c r="E388" s="488"/>
      <c r="F388" s="481" t="s">
        <v>472</v>
      </c>
      <c r="G388" s="481" t="s">
        <v>472</v>
      </c>
      <c r="H388" s="481" t="s">
        <v>472</v>
      </c>
      <c r="I388" s="481" t="s">
        <v>472</v>
      </c>
      <c r="J388" s="488"/>
      <c r="K388" s="488"/>
      <c r="L388" s="481" t="s">
        <v>472</v>
      </c>
      <c r="M388" s="481" t="s">
        <v>472</v>
      </c>
    </row>
    <row r="389" spans="1:13" s="119" customFormat="1" ht="12.75">
      <c r="B389" s="117">
        <v>44</v>
      </c>
      <c r="C389" s="118" t="s">
        <v>675</v>
      </c>
      <c r="D389" s="480">
        <f t="shared" si="51"/>
        <v>0</v>
      </c>
      <c r="E389" s="488"/>
      <c r="F389" s="481" t="s">
        <v>472</v>
      </c>
      <c r="G389" s="481" t="s">
        <v>472</v>
      </c>
      <c r="H389" s="488"/>
      <c r="I389" s="488"/>
      <c r="J389" s="488"/>
      <c r="K389" s="488"/>
      <c r="L389" s="488"/>
      <c r="M389" s="488"/>
    </row>
    <row r="390" spans="1:13" s="119" customFormat="1" ht="12.75">
      <c r="B390" s="117">
        <v>60</v>
      </c>
      <c r="C390" s="118" t="s">
        <v>190</v>
      </c>
      <c r="D390" s="480">
        <f t="shared" si="51"/>
        <v>0</v>
      </c>
      <c r="E390" s="488"/>
      <c r="F390" s="481" t="s">
        <v>472</v>
      </c>
      <c r="G390" s="488"/>
      <c r="H390" s="488"/>
      <c r="I390" s="488"/>
      <c r="J390" s="488"/>
      <c r="K390" s="488"/>
      <c r="L390" s="488"/>
      <c r="M390" s="488"/>
    </row>
    <row r="391" spans="1:13" s="119" customFormat="1" ht="12.75">
      <c r="A391" s="118"/>
      <c r="B391" s="117">
        <v>72</v>
      </c>
      <c r="C391" s="118" t="s">
        <v>670</v>
      </c>
      <c r="D391" s="480">
        <f t="shared" si="51"/>
        <v>0</v>
      </c>
      <c r="E391" s="488"/>
      <c r="F391" s="481" t="s">
        <v>472</v>
      </c>
      <c r="G391" s="488"/>
      <c r="H391" s="488"/>
      <c r="I391" s="488"/>
      <c r="J391" s="488"/>
      <c r="K391" s="488"/>
      <c r="L391" s="488"/>
      <c r="M391" s="488"/>
    </row>
    <row r="392" spans="1:13" s="119" customFormat="1" ht="12.75">
      <c r="B392" s="117">
        <v>83</v>
      </c>
      <c r="C392" s="118" t="s">
        <v>124</v>
      </c>
      <c r="D392" s="480">
        <f t="shared" si="50"/>
        <v>0</v>
      </c>
      <c r="E392" s="488"/>
      <c r="F392" s="481" t="s">
        <v>472</v>
      </c>
      <c r="G392" s="481" t="s">
        <v>472</v>
      </c>
      <c r="H392" s="481" t="s">
        <v>472</v>
      </c>
      <c r="I392" s="481" t="s">
        <v>472</v>
      </c>
      <c r="J392" s="481" t="s">
        <v>472</v>
      </c>
      <c r="K392" s="488"/>
      <c r="L392" s="481" t="s">
        <v>472</v>
      </c>
      <c r="M392" s="481" t="s">
        <v>472</v>
      </c>
    </row>
    <row r="393" spans="1:13" s="119" customFormat="1" ht="12.75">
      <c r="B393" s="117">
        <v>89</v>
      </c>
      <c r="C393" s="118" t="s">
        <v>548</v>
      </c>
      <c r="D393" s="480">
        <f t="shared" si="50"/>
        <v>0</v>
      </c>
      <c r="E393" s="487"/>
      <c r="F393" s="481" t="s">
        <v>472</v>
      </c>
      <c r="G393" s="489" t="s">
        <v>472</v>
      </c>
      <c r="H393" s="490" t="s">
        <v>472</v>
      </c>
      <c r="I393" s="489" t="s">
        <v>472</v>
      </c>
      <c r="J393" s="489" t="s">
        <v>472</v>
      </c>
      <c r="K393" s="489" t="s">
        <v>472</v>
      </c>
      <c r="L393" s="489" t="s">
        <v>472</v>
      </c>
      <c r="M393" s="456"/>
    </row>
    <row r="394" spans="1:13" s="119" customFormat="1" ht="12.75">
      <c r="B394" s="117">
        <v>98</v>
      </c>
      <c r="C394" s="118" t="s">
        <v>127</v>
      </c>
      <c r="D394" s="480">
        <f t="shared" si="50"/>
        <v>18385591.73</v>
      </c>
      <c r="E394" s="488">
        <v>1026858.33</v>
      </c>
      <c r="F394" s="481" t="s">
        <v>472</v>
      </c>
      <c r="G394" s="488"/>
      <c r="H394" s="488">
        <v>10571673.67</v>
      </c>
      <c r="I394" s="488">
        <v>4055438.85</v>
      </c>
      <c r="J394" s="488">
        <v>1272872.3999999999</v>
      </c>
      <c r="K394" s="488">
        <v>1290886.02</v>
      </c>
      <c r="L394" s="488">
        <v>59303.29</v>
      </c>
      <c r="M394" s="488">
        <v>108559.17</v>
      </c>
    </row>
    <row r="395" spans="1:13" s="119" customFormat="1" ht="15">
      <c r="B395" s="117">
        <v>99</v>
      </c>
      <c r="C395" s="118" t="s">
        <v>427</v>
      </c>
      <c r="D395" s="482">
        <f>SUM(E395:F395)</f>
        <v>-17150</v>
      </c>
      <c r="E395" s="482">
        <v>0</v>
      </c>
      <c r="F395" s="482">
        <v>-17150</v>
      </c>
      <c r="G395" s="483" t="s">
        <v>472</v>
      </c>
      <c r="H395" s="483" t="s">
        <v>472</v>
      </c>
      <c r="I395" s="483" t="s">
        <v>472</v>
      </c>
      <c r="J395" s="483" t="s">
        <v>472</v>
      </c>
      <c r="K395" s="483" t="s">
        <v>472</v>
      </c>
      <c r="L395" s="483" t="s">
        <v>472</v>
      </c>
      <c r="M395" s="483" t="s">
        <v>472</v>
      </c>
    </row>
    <row r="396" spans="1:13" s="121" customFormat="1" ht="15">
      <c r="A396" s="119"/>
      <c r="B396" s="124"/>
      <c r="C396" s="110" t="s">
        <v>474</v>
      </c>
      <c r="D396" s="484">
        <f t="shared" ref="D396:M396" si="52">SUM(D383:D395)</f>
        <v>53469983.879999995</v>
      </c>
      <c r="E396" s="484">
        <f t="shared" si="52"/>
        <v>1037579.69</v>
      </c>
      <c r="F396" s="484">
        <f t="shared" si="52"/>
        <v>-17150</v>
      </c>
      <c r="G396" s="484">
        <f t="shared" si="52"/>
        <v>0</v>
      </c>
      <c r="H396" s="484">
        <f t="shared" si="52"/>
        <v>11087594.15</v>
      </c>
      <c r="I396" s="484">
        <f t="shared" si="52"/>
        <v>4248140.9000000004</v>
      </c>
      <c r="J396" s="484">
        <f t="shared" si="52"/>
        <v>1365517.8299999998</v>
      </c>
      <c r="K396" s="484">
        <f t="shared" si="52"/>
        <v>35544895.859999999</v>
      </c>
      <c r="L396" s="484">
        <f t="shared" si="52"/>
        <v>94846.28</v>
      </c>
      <c r="M396" s="484">
        <f t="shared" si="52"/>
        <v>108559.17</v>
      </c>
    </row>
    <row r="397" spans="1:13" s="119" customFormat="1" ht="12.75">
      <c r="A397" s="121"/>
      <c r="B397" s="129"/>
      <c r="C397" s="118"/>
      <c r="D397" s="480"/>
      <c r="E397" s="480"/>
      <c r="F397" s="480"/>
      <c r="G397" s="480"/>
      <c r="H397" s="480"/>
      <c r="I397" s="480"/>
      <c r="J397" s="480"/>
      <c r="K397" s="480"/>
      <c r="L397" s="480"/>
      <c r="M397" s="480"/>
    </row>
    <row r="398" spans="1:13" s="119" customFormat="1" ht="12.75">
      <c r="B398" s="117"/>
      <c r="C398" s="118"/>
      <c r="D398" s="480"/>
      <c r="E398" s="480"/>
      <c r="F398" s="480"/>
      <c r="G398" s="480"/>
      <c r="H398" s="480"/>
      <c r="I398" s="480"/>
      <c r="J398" s="480"/>
      <c r="K398" s="480"/>
      <c r="L398" s="480"/>
      <c r="M398" s="480"/>
    </row>
    <row r="399" spans="1:13" s="119" customFormat="1" ht="12.75">
      <c r="B399" s="127" t="s">
        <v>498</v>
      </c>
      <c r="C399" s="118"/>
      <c r="D399" s="480"/>
      <c r="E399" s="480"/>
      <c r="F399" s="480"/>
      <c r="G399" s="480"/>
      <c r="H399" s="480"/>
      <c r="I399" s="481" t="s">
        <v>429</v>
      </c>
      <c r="J399" s="480"/>
      <c r="K399" s="480"/>
      <c r="L399" s="480"/>
      <c r="M399" s="480"/>
    </row>
    <row r="400" spans="1:13" s="119" customFormat="1" ht="12.75">
      <c r="B400" s="117"/>
      <c r="C400" s="118"/>
      <c r="D400" s="480"/>
      <c r="E400" s="481" t="s">
        <v>456</v>
      </c>
      <c r="F400" s="481" t="s">
        <v>457</v>
      </c>
      <c r="G400" s="481" t="s">
        <v>458</v>
      </c>
      <c r="H400" s="481" t="s">
        <v>459</v>
      </c>
      <c r="I400" s="481" t="s">
        <v>460</v>
      </c>
      <c r="J400" s="486" t="s">
        <v>461</v>
      </c>
      <c r="K400" s="481" t="s">
        <v>462</v>
      </c>
      <c r="L400" s="480"/>
      <c r="M400" s="481" t="s">
        <v>463</v>
      </c>
    </row>
    <row r="401" spans="1:13" s="119" customFormat="1" ht="12.75">
      <c r="B401" s="117"/>
      <c r="C401" s="123" t="s">
        <v>464</v>
      </c>
      <c r="D401" s="481" t="s">
        <v>465</v>
      </c>
      <c r="E401" s="481" t="s">
        <v>466</v>
      </c>
      <c r="F401" s="481" t="s">
        <v>466</v>
      </c>
      <c r="G401" s="481" t="s">
        <v>467</v>
      </c>
      <c r="H401" s="481" t="s">
        <v>467</v>
      </c>
      <c r="I401" s="481" t="s">
        <v>468</v>
      </c>
      <c r="J401" s="486" t="s">
        <v>469</v>
      </c>
      <c r="K401" s="481" t="s">
        <v>470</v>
      </c>
      <c r="L401" s="481" t="s">
        <v>442</v>
      </c>
      <c r="M401" s="481" t="s">
        <v>471</v>
      </c>
    </row>
    <row r="402" spans="1:13" s="119" customFormat="1" ht="12.75">
      <c r="B402" s="117"/>
      <c r="C402" s="118"/>
      <c r="D402" s="480"/>
      <c r="E402" s="481" t="str">
        <f>"(0)"</f>
        <v>(0)</v>
      </c>
      <c r="F402" s="481" t="str">
        <f>"(1)"</f>
        <v>(1)</v>
      </c>
      <c r="G402" s="481" t="str">
        <f>"(2)"</f>
        <v>(2)</v>
      </c>
      <c r="H402" s="481" t="str">
        <f>"(3)"</f>
        <v>(3)</v>
      </c>
      <c r="I402" s="481" t="str">
        <f>"(4)"</f>
        <v>(4)</v>
      </c>
      <c r="J402" s="481" t="str">
        <f>"(5)"</f>
        <v>(5)</v>
      </c>
      <c r="K402" s="481" t="str">
        <f>"(7)"</f>
        <v>(7)</v>
      </c>
      <c r="L402" s="481" t="str">
        <f>"(8)"</f>
        <v>(8)</v>
      </c>
      <c r="M402" s="481" t="str">
        <f>"(9)"</f>
        <v>(9)</v>
      </c>
    </row>
    <row r="403" spans="1:13" s="119" customFormat="1" ht="12.75">
      <c r="B403" s="117">
        <v>21</v>
      </c>
      <c r="C403" s="118" t="s">
        <v>175</v>
      </c>
      <c r="D403" s="480">
        <f t="shared" ref="D403:D408" si="53">SUM(E403:M403)</f>
        <v>0</v>
      </c>
      <c r="E403" s="488"/>
      <c r="F403" s="481" t="s">
        <v>472</v>
      </c>
      <c r="G403" s="488"/>
      <c r="H403" s="488"/>
      <c r="I403" s="488"/>
      <c r="J403" s="488"/>
      <c r="K403" s="488"/>
      <c r="L403" s="488"/>
      <c r="M403" s="488"/>
    </row>
    <row r="404" spans="1:13" s="119" customFormat="1" ht="12.75">
      <c r="B404" s="117">
        <v>27</v>
      </c>
      <c r="C404" s="118" t="s">
        <v>182</v>
      </c>
      <c r="D404" s="480">
        <f t="shared" si="53"/>
        <v>0</v>
      </c>
      <c r="E404" s="488"/>
      <c r="F404" s="481" t="s">
        <v>472</v>
      </c>
      <c r="G404" s="488"/>
      <c r="H404" s="488"/>
      <c r="I404" s="488"/>
      <c r="J404" s="488"/>
      <c r="K404" s="488"/>
      <c r="L404" s="488"/>
      <c r="M404" s="488"/>
    </row>
    <row r="405" spans="1:13" s="119" customFormat="1" ht="12.75">
      <c r="B405" s="117">
        <v>60</v>
      </c>
      <c r="C405" s="118" t="s">
        <v>190</v>
      </c>
      <c r="D405" s="480">
        <f t="shared" si="53"/>
        <v>0</v>
      </c>
      <c r="E405" s="488"/>
      <c r="F405" s="481" t="s">
        <v>472</v>
      </c>
      <c r="G405" s="488"/>
      <c r="H405" s="488"/>
      <c r="I405" s="488"/>
      <c r="J405" s="488"/>
      <c r="K405" s="488"/>
      <c r="L405" s="488"/>
      <c r="M405" s="488"/>
    </row>
    <row r="406" spans="1:13" s="119" customFormat="1" ht="12.75">
      <c r="B406" s="117">
        <v>83</v>
      </c>
      <c r="C406" s="118" t="s">
        <v>124</v>
      </c>
      <c r="D406" s="480">
        <f t="shared" si="53"/>
        <v>0</v>
      </c>
      <c r="E406" s="488"/>
      <c r="F406" s="481" t="s">
        <v>472</v>
      </c>
      <c r="G406" s="481" t="s">
        <v>472</v>
      </c>
      <c r="H406" s="481" t="s">
        <v>472</v>
      </c>
      <c r="I406" s="481" t="s">
        <v>472</v>
      </c>
      <c r="J406" s="481" t="s">
        <v>472</v>
      </c>
      <c r="K406" s="488"/>
      <c r="L406" s="481" t="s">
        <v>472</v>
      </c>
      <c r="M406" s="481" t="s">
        <v>472</v>
      </c>
    </row>
    <row r="407" spans="1:13" s="119" customFormat="1" ht="12.75">
      <c r="B407" s="117">
        <v>89</v>
      </c>
      <c r="C407" s="118" t="s">
        <v>548</v>
      </c>
      <c r="D407" s="480">
        <f t="shared" si="53"/>
        <v>0</v>
      </c>
      <c r="E407" s="487"/>
      <c r="F407" s="481" t="s">
        <v>472</v>
      </c>
      <c r="G407" s="489" t="s">
        <v>472</v>
      </c>
      <c r="H407" s="490" t="s">
        <v>472</v>
      </c>
      <c r="I407" s="489" t="s">
        <v>472</v>
      </c>
      <c r="J407" s="489" t="s">
        <v>472</v>
      </c>
      <c r="K407" s="489" t="s">
        <v>472</v>
      </c>
      <c r="L407" s="489" t="s">
        <v>472</v>
      </c>
      <c r="M407" s="456"/>
    </row>
    <row r="408" spans="1:13" s="119" customFormat="1" ht="12.75">
      <c r="B408" s="117">
        <v>98</v>
      </c>
      <c r="C408" s="118" t="s">
        <v>127</v>
      </c>
      <c r="D408" s="480">
        <f t="shared" si="53"/>
        <v>147552.83000000002</v>
      </c>
      <c r="E408" s="488">
        <v>6966.01</v>
      </c>
      <c r="F408" s="481" t="s">
        <v>472</v>
      </c>
      <c r="G408" s="488"/>
      <c r="H408" s="488">
        <v>101851.52</v>
      </c>
      <c r="I408" s="488">
        <v>34950.94</v>
      </c>
      <c r="J408" s="488">
        <v>1601.32</v>
      </c>
      <c r="K408" s="488">
        <v>1172.8699999999999</v>
      </c>
      <c r="L408" s="488">
        <v>1010.17</v>
      </c>
      <c r="M408" s="488"/>
    </row>
    <row r="409" spans="1:13" s="119" customFormat="1" ht="15">
      <c r="B409" s="117">
        <v>99</v>
      </c>
      <c r="C409" s="118" t="s">
        <v>427</v>
      </c>
      <c r="D409" s="482">
        <f>SUM(E409:F409)</f>
        <v>0</v>
      </c>
      <c r="E409" s="482">
        <v>0</v>
      </c>
      <c r="F409" s="482">
        <v>0</v>
      </c>
      <c r="G409" s="483" t="s">
        <v>472</v>
      </c>
      <c r="H409" s="483" t="s">
        <v>472</v>
      </c>
      <c r="I409" s="483" t="s">
        <v>472</v>
      </c>
      <c r="J409" s="483" t="s">
        <v>472</v>
      </c>
      <c r="K409" s="483" t="s">
        <v>472</v>
      </c>
      <c r="L409" s="483" t="s">
        <v>472</v>
      </c>
      <c r="M409" s="483" t="s">
        <v>472</v>
      </c>
    </row>
    <row r="410" spans="1:13" s="121" customFormat="1" ht="15">
      <c r="A410" s="119"/>
      <c r="B410" s="124"/>
      <c r="C410" s="110" t="s">
        <v>474</v>
      </c>
      <c r="D410" s="484">
        <f t="shared" ref="D410:M410" si="54">SUM(D403:D409)</f>
        <v>147552.83000000002</v>
      </c>
      <c r="E410" s="484">
        <f t="shared" si="54"/>
        <v>6966.01</v>
      </c>
      <c r="F410" s="484">
        <f t="shared" si="54"/>
        <v>0</v>
      </c>
      <c r="G410" s="484">
        <f t="shared" si="54"/>
        <v>0</v>
      </c>
      <c r="H410" s="484">
        <f t="shared" si="54"/>
        <v>101851.52</v>
      </c>
      <c r="I410" s="484">
        <f t="shared" si="54"/>
        <v>34950.94</v>
      </c>
      <c r="J410" s="484">
        <f t="shared" si="54"/>
        <v>1601.32</v>
      </c>
      <c r="K410" s="484">
        <f t="shared" si="54"/>
        <v>1172.8699999999999</v>
      </c>
      <c r="L410" s="484">
        <f t="shared" si="54"/>
        <v>1010.17</v>
      </c>
      <c r="M410" s="484">
        <f t="shared" si="54"/>
        <v>0</v>
      </c>
    </row>
    <row r="411" spans="1:13" s="119" customFormat="1" ht="12.75">
      <c r="A411" s="121"/>
      <c r="B411" s="129"/>
      <c r="C411" s="118"/>
      <c r="D411" s="480"/>
      <c r="E411" s="480"/>
      <c r="F411" s="480"/>
      <c r="G411" s="480"/>
      <c r="H411" s="480"/>
      <c r="I411" s="480"/>
      <c r="J411" s="480"/>
      <c r="K411" s="480"/>
      <c r="L411" s="480"/>
      <c r="M411" s="480"/>
    </row>
    <row r="412" spans="1:13" s="119" customFormat="1" ht="12.75">
      <c r="B412" s="117"/>
      <c r="C412" s="118"/>
      <c r="D412" s="480"/>
      <c r="E412" s="480"/>
      <c r="F412" s="480"/>
      <c r="G412" s="480"/>
      <c r="H412" s="480"/>
      <c r="I412" s="480"/>
      <c r="J412" s="480"/>
      <c r="K412" s="480"/>
      <c r="L412" s="480"/>
      <c r="M412" s="480"/>
    </row>
    <row r="413" spans="1:13" s="119" customFormat="1" ht="12.75">
      <c r="B413" s="127" t="s">
        <v>499</v>
      </c>
      <c r="C413" s="118"/>
      <c r="D413" s="480"/>
      <c r="E413" s="480"/>
      <c r="F413" s="480"/>
      <c r="G413" s="480"/>
      <c r="H413" s="480"/>
      <c r="I413" s="481" t="s">
        <v>429</v>
      </c>
      <c r="J413" s="480"/>
      <c r="K413" s="480"/>
      <c r="L413" s="480"/>
      <c r="M413" s="480"/>
    </row>
    <row r="414" spans="1:13" s="119" customFormat="1" ht="12.75">
      <c r="B414" s="117"/>
      <c r="C414" s="118"/>
      <c r="D414" s="480"/>
      <c r="E414" s="481" t="s">
        <v>456</v>
      </c>
      <c r="F414" s="481" t="s">
        <v>457</v>
      </c>
      <c r="G414" s="481" t="s">
        <v>458</v>
      </c>
      <c r="H414" s="481" t="s">
        <v>459</v>
      </c>
      <c r="I414" s="481" t="s">
        <v>460</v>
      </c>
      <c r="J414" s="486" t="s">
        <v>461</v>
      </c>
      <c r="K414" s="481" t="s">
        <v>462</v>
      </c>
      <c r="L414" s="480"/>
      <c r="M414" s="481" t="s">
        <v>463</v>
      </c>
    </row>
    <row r="415" spans="1:13" s="119" customFormat="1" ht="12.75">
      <c r="B415" s="117"/>
      <c r="C415" s="123" t="s">
        <v>464</v>
      </c>
      <c r="D415" s="481" t="s">
        <v>465</v>
      </c>
      <c r="E415" s="481" t="s">
        <v>466</v>
      </c>
      <c r="F415" s="481" t="s">
        <v>466</v>
      </c>
      <c r="G415" s="481" t="s">
        <v>467</v>
      </c>
      <c r="H415" s="481" t="s">
        <v>467</v>
      </c>
      <c r="I415" s="481" t="s">
        <v>468</v>
      </c>
      <c r="J415" s="486" t="s">
        <v>469</v>
      </c>
      <c r="K415" s="481" t="s">
        <v>470</v>
      </c>
      <c r="L415" s="481" t="s">
        <v>442</v>
      </c>
      <c r="M415" s="481" t="s">
        <v>471</v>
      </c>
    </row>
    <row r="416" spans="1:13" s="119" customFormat="1" ht="12.75">
      <c r="B416" s="117"/>
      <c r="C416" s="118"/>
      <c r="D416" s="480"/>
      <c r="E416" s="481" t="str">
        <f>"(0)"</f>
        <v>(0)</v>
      </c>
      <c r="F416" s="481" t="str">
        <f>"(1)"</f>
        <v>(1)</v>
      </c>
      <c r="G416" s="481" t="str">
        <f>"(2)"</f>
        <v>(2)</v>
      </c>
      <c r="H416" s="481" t="str">
        <f>"(3)"</f>
        <v>(3)</v>
      </c>
      <c r="I416" s="481" t="str">
        <f>"(4)"</f>
        <v>(4)</v>
      </c>
      <c r="J416" s="481" t="str">
        <f>"(5)"</f>
        <v>(5)</v>
      </c>
      <c r="K416" s="481" t="str">
        <f>"(7)"</f>
        <v>(7)</v>
      </c>
      <c r="L416" s="481" t="str">
        <f>"(8)"</f>
        <v>(8)</v>
      </c>
      <c r="M416" s="481" t="str">
        <f>"(9)"</f>
        <v>(9)</v>
      </c>
    </row>
    <row r="417" spans="1:13" s="119" customFormat="1" ht="12.75">
      <c r="B417" s="117">
        <v>21</v>
      </c>
      <c r="C417" s="118" t="s">
        <v>175</v>
      </c>
      <c r="D417" s="480">
        <f t="shared" ref="D417:D422" si="55">SUM(E417:M417)</f>
        <v>0</v>
      </c>
      <c r="E417" s="488"/>
      <c r="F417" s="481" t="s">
        <v>472</v>
      </c>
      <c r="G417" s="488"/>
      <c r="H417" s="488"/>
      <c r="I417" s="488"/>
      <c r="J417" s="488"/>
      <c r="K417" s="488"/>
      <c r="L417" s="488"/>
      <c r="M417" s="488"/>
    </row>
    <row r="418" spans="1:13" s="119" customFormat="1" ht="12.75">
      <c r="B418" s="117">
        <v>27</v>
      </c>
      <c r="C418" s="118" t="s">
        <v>182</v>
      </c>
      <c r="D418" s="480">
        <f t="shared" si="55"/>
        <v>2587216.1500000004</v>
      </c>
      <c r="E418" s="488">
        <v>60189.98</v>
      </c>
      <c r="F418" s="481" t="s">
        <v>472</v>
      </c>
      <c r="G418" s="488">
        <v>478646.31</v>
      </c>
      <c r="H418" s="488">
        <v>1265104.3600000001</v>
      </c>
      <c r="I418" s="488">
        <v>758739.63</v>
      </c>
      <c r="J418" s="488">
        <v>19732.099999999999</v>
      </c>
      <c r="K418" s="488">
        <v>4803.7700000000004</v>
      </c>
      <c r="L418" s="488"/>
      <c r="M418" s="488"/>
    </row>
    <row r="419" spans="1:13" s="119" customFormat="1" ht="12.75">
      <c r="B419" s="117">
        <v>60</v>
      </c>
      <c r="C419" s="118" t="s">
        <v>190</v>
      </c>
      <c r="D419" s="480">
        <f t="shared" si="55"/>
        <v>0</v>
      </c>
      <c r="E419" s="488"/>
      <c r="F419" s="481" t="s">
        <v>472</v>
      </c>
      <c r="G419" s="488"/>
      <c r="H419" s="488"/>
      <c r="I419" s="488"/>
      <c r="J419" s="488"/>
      <c r="K419" s="488"/>
      <c r="L419" s="488"/>
      <c r="M419" s="488"/>
    </row>
    <row r="420" spans="1:13" s="119" customFormat="1" ht="12.75">
      <c r="B420" s="117">
        <v>83</v>
      </c>
      <c r="C420" s="118" t="s">
        <v>124</v>
      </c>
      <c r="D420" s="480">
        <f t="shared" si="55"/>
        <v>0</v>
      </c>
      <c r="E420" s="488"/>
      <c r="F420" s="481" t="s">
        <v>472</v>
      </c>
      <c r="G420" s="481" t="s">
        <v>472</v>
      </c>
      <c r="H420" s="481" t="s">
        <v>472</v>
      </c>
      <c r="I420" s="481" t="s">
        <v>472</v>
      </c>
      <c r="J420" s="481" t="s">
        <v>472</v>
      </c>
      <c r="K420" s="488"/>
      <c r="L420" s="481" t="s">
        <v>472</v>
      </c>
      <c r="M420" s="481" t="s">
        <v>472</v>
      </c>
    </row>
    <row r="421" spans="1:13" s="119" customFormat="1" ht="12.75">
      <c r="B421" s="117">
        <v>89</v>
      </c>
      <c r="C421" s="118" t="s">
        <v>548</v>
      </c>
      <c r="D421" s="480">
        <f t="shared" si="55"/>
        <v>0</v>
      </c>
      <c r="E421" s="487"/>
      <c r="F421" s="481" t="s">
        <v>472</v>
      </c>
      <c r="G421" s="489" t="s">
        <v>472</v>
      </c>
      <c r="H421" s="490" t="s">
        <v>472</v>
      </c>
      <c r="I421" s="489" t="s">
        <v>472</v>
      </c>
      <c r="J421" s="489" t="s">
        <v>472</v>
      </c>
      <c r="K421" s="489" t="s">
        <v>472</v>
      </c>
      <c r="L421" s="489" t="s">
        <v>472</v>
      </c>
      <c r="M421" s="456"/>
    </row>
    <row r="422" spans="1:13" s="119" customFormat="1" ht="12.75">
      <c r="B422" s="117">
        <v>98</v>
      </c>
      <c r="C422" s="118" t="s">
        <v>127</v>
      </c>
      <c r="D422" s="480">
        <f t="shared" si="55"/>
        <v>1081590.57</v>
      </c>
      <c r="E422" s="488">
        <v>8521.77</v>
      </c>
      <c r="F422" s="481" t="s">
        <v>472</v>
      </c>
      <c r="G422" s="488">
        <v>305310.03000000003</v>
      </c>
      <c r="H422" s="488">
        <v>134360.59</v>
      </c>
      <c r="I422" s="488">
        <v>151091.66</v>
      </c>
      <c r="J422" s="488">
        <v>94309.67</v>
      </c>
      <c r="K422" s="488">
        <v>378690.42</v>
      </c>
      <c r="L422" s="488">
        <v>9306.43</v>
      </c>
      <c r="M422" s="488"/>
    </row>
    <row r="423" spans="1:13" s="119" customFormat="1" ht="15">
      <c r="B423" s="117">
        <v>99</v>
      </c>
      <c r="C423" s="118" t="s">
        <v>427</v>
      </c>
      <c r="D423" s="482">
        <f>SUM(E423:F423)</f>
        <v>0</v>
      </c>
      <c r="E423" s="482">
        <v>0</v>
      </c>
      <c r="F423" s="482">
        <v>0</v>
      </c>
      <c r="G423" s="483" t="s">
        <v>472</v>
      </c>
      <c r="H423" s="483" t="s">
        <v>472</v>
      </c>
      <c r="I423" s="483" t="s">
        <v>472</v>
      </c>
      <c r="J423" s="483" t="s">
        <v>472</v>
      </c>
      <c r="K423" s="483" t="s">
        <v>472</v>
      </c>
      <c r="L423" s="483" t="s">
        <v>472</v>
      </c>
      <c r="M423" s="483" t="s">
        <v>472</v>
      </c>
    </row>
    <row r="424" spans="1:13" s="121" customFormat="1" ht="15">
      <c r="A424" s="119"/>
      <c r="B424" s="124"/>
      <c r="C424" s="110" t="s">
        <v>474</v>
      </c>
      <c r="D424" s="484">
        <f t="shared" ref="D424:M424" si="56">SUM(D417:D423)</f>
        <v>3668806.7200000007</v>
      </c>
      <c r="E424" s="484">
        <f t="shared" si="56"/>
        <v>68711.75</v>
      </c>
      <c r="F424" s="484">
        <f t="shared" si="56"/>
        <v>0</v>
      </c>
      <c r="G424" s="484">
        <f t="shared" si="56"/>
        <v>783956.34000000008</v>
      </c>
      <c r="H424" s="484">
        <f t="shared" si="56"/>
        <v>1399464.9500000002</v>
      </c>
      <c r="I424" s="484">
        <f t="shared" si="56"/>
        <v>909831.29</v>
      </c>
      <c r="J424" s="484">
        <f t="shared" si="56"/>
        <v>114041.76999999999</v>
      </c>
      <c r="K424" s="484">
        <f t="shared" si="56"/>
        <v>383494.19</v>
      </c>
      <c r="L424" s="484">
        <f t="shared" si="56"/>
        <v>9306.43</v>
      </c>
      <c r="M424" s="484">
        <f t="shared" si="56"/>
        <v>0</v>
      </c>
    </row>
    <row r="425" spans="1:13" s="119" customFormat="1" ht="12.75">
      <c r="A425" s="121"/>
      <c r="B425" s="129"/>
      <c r="C425" s="118"/>
      <c r="D425" s="480"/>
      <c r="E425" s="480"/>
      <c r="F425" s="480"/>
      <c r="G425" s="480"/>
      <c r="H425" s="480"/>
      <c r="I425" s="480"/>
      <c r="J425" s="480"/>
      <c r="K425" s="480"/>
      <c r="L425" s="480"/>
      <c r="M425" s="480"/>
    </row>
    <row r="426" spans="1:13" s="119" customFormat="1" ht="12.75">
      <c r="B426" s="117"/>
      <c r="C426" s="118"/>
      <c r="D426" s="480"/>
      <c r="E426" s="480"/>
      <c r="F426" s="480"/>
      <c r="G426" s="480"/>
      <c r="H426" s="480"/>
      <c r="I426" s="480"/>
      <c r="J426" s="480"/>
      <c r="K426" s="480"/>
      <c r="L426" s="480"/>
      <c r="M426" s="480"/>
    </row>
    <row r="427" spans="1:13" s="119" customFormat="1" ht="12.75" hidden="1">
      <c r="B427" s="127" t="s">
        <v>500</v>
      </c>
      <c r="C427" s="118"/>
      <c r="D427" s="480"/>
      <c r="E427" s="480"/>
      <c r="F427" s="480"/>
      <c r="G427" s="480"/>
      <c r="H427" s="480"/>
      <c r="I427" s="481" t="s">
        <v>429</v>
      </c>
      <c r="J427" s="480"/>
      <c r="K427" s="480"/>
      <c r="L427" s="480"/>
      <c r="M427" s="480"/>
    </row>
    <row r="428" spans="1:13" s="119" customFormat="1" ht="12.75" hidden="1">
      <c r="B428" s="117"/>
      <c r="C428" s="118"/>
      <c r="D428" s="480"/>
      <c r="E428" s="481" t="s">
        <v>456</v>
      </c>
      <c r="F428" s="481" t="s">
        <v>457</v>
      </c>
      <c r="G428" s="481" t="s">
        <v>458</v>
      </c>
      <c r="H428" s="481" t="s">
        <v>459</v>
      </c>
      <c r="I428" s="481" t="s">
        <v>460</v>
      </c>
      <c r="J428" s="486" t="s">
        <v>461</v>
      </c>
      <c r="K428" s="481" t="s">
        <v>462</v>
      </c>
      <c r="L428" s="480"/>
      <c r="M428" s="481" t="s">
        <v>463</v>
      </c>
    </row>
    <row r="429" spans="1:13" s="119" customFormat="1" ht="12.75" hidden="1">
      <c r="B429" s="117"/>
      <c r="C429" s="123" t="s">
        <v>464</v>
      </c>
      <c r="D429" s="481" t="s">
        <v>465</v>
      </c>
      <c r="E429" s="481" t="s">
        <v>466</v>
      </c>
      <c r="F429" s="481" t="s">
        <v>466</v>
      </c>
      <c r="G429" s="481" t="s">
        <v>467</v>
      </c>
      <c r="H429" s="481" t="s">
        <v>467</v>
      </c>
      <c r="I429" s="481" t="s">
        <v>468</v>
      </c>
      <c r="J429" s="486" t="s">
        <v>469</v>
      </c>
      <c r="K429" s="481" t="s">
        <v>470</v>
      </c>
      <c r="L429" s="481" t="s">
        <v>442</v>
      </c>
      <c r="M429" s="481" t="s">
        <v>471</v>
      </c>
    </row>
    <row r="430" spans="1:13" s="119" customFormat="1" ht="12.75" hidden="1">
      <c r="B430" s="117"/>
      <c r="C430" s="118"/>
      <c r="D430" s="480"/>
      <c r="E430" s="481" t="str">
        <f>"(0)"</f>
        <v>(0)</v>
      </c>
      <c r="F430" s="481" t="str">
        <f>"(1)"</f>
        <v>(1)</v>
      </c>
      <c r="G430" s="481" t="str">
        <f>"(2)"</f>
        <v>(2)</v>
      </c>
      <c r="H430" s="481" t="str">
        <f>"(3)"</f>
        <v>(3)</v>
      </c>
      <c r="I430" s="481" t="str">
        <f>"(4)"</f>
        <v>(4)</v>
      </c>
      <c r="J430" s="481" t="str">
        <f>"(5)"</f>
        <v>(5)</v>
      </c>
      <c r="K430" s="481" t="str">
        <f>"(7)"</f>
        <v>(7)</v>
      </c>
      <c r="L430" s="481" t="str">
        <f>"(8)"</f>
        <v>(8)</v>
      </c>
      <c r="M430" s="481" t="str">
        <f>"(9)"</f>
        <v>(9)</v>
      </c>
    </row>
    <row r="431" spans="1:13" s="119" customFormat="1" ht="12.75" hidden="1">
      <c r="B431" s="117">
        <v>21</v>
      </c>
      <c r="C431" s="118" t="s">
        <v>175</v>
      </c>
      <c r="D431" s="480">
        <f t="shared" ref="D431:D436" si="57">SUM(E431:M431)</f>
        <v>0</v>
      </c>
      <c r="E431" s="488"/>
      <c r="F431" s="481" t="s">
        <v>472</v>
      </c>
      <c r="G431" s="488"/>
      <c r="H431" s="488"/>
      <c r="I431" s="488"/>
      <c r="J431" s="488"/>
      <c r="K431" s="488"/>
      <c r="L431" s="488"/>
      <c r="M431" s="488"/>
    </row>
    <row r="432" spans="1:13" s="119" customFormat="1" ht="12.75" hidden="1">
      <c r="B432" s="117">
        <v>27</v>
      </c>
      <c r="C432" s="118" t="s">
        <v>182</v>
      </c>
      <c r="D432" s="480">
        <f t="shared" si="57"/>
        <v>0</v>
      </c>
      <c r="E432" s="488"/>
      <c r="F432" s="481" t="s">
        <v>472</v>
      </c>
      <c r="G432" s="488"/>
      <c r="H432" s="488"/>
      <c r="I432" s="488"/>
      <c r="J432" s="488"/>
      <c r="K432" s="488"/>
      <c r="L432" s="488"/>
      <c r="M432" s="488"/>
    </row>
    <row r="433" spans="1:13" s="119" customFormat="1" ht="12.75" hidden="1">
      <c r="B433" s="117">
        <v>60</v>
      </c>
      <c r="C433" s="118" t="s">
        <v>190</v>
      </c>
      <c r="D433" s="480">
        <f t="shared" si="57"/>
        <v>0</v>
      </c>
      <c r="E433" s="488"/>
      <c r="F433" s="481" t="s">
        <v>472</v>
      </c>
      <c r="G433" s="488"/>
      <c r="H433" s="488"/>
      <c r="I433" s="488"/>
      <c r="J433" s="488"/>
      <c r="K433" s="488"/>
      <c r="L433" s="488"/>
      <c r="M433" s="488"/>
    </row>
    <row r="434" spans="1:13" s="119" customFormat="1" ht="12.75" hidden="1">
      <c r="B434" s="117">
        <v>83</v>
      </c>
      <c r="C434" s="118" t="s">
        <v>124</v>
      </c>
      <c r="D434" s="480">
        <f t="shared" si="57"/>
        <v>0</v>
      </c>
      <c r="E434" s="488"/>
      <c r="F434" s="481" t="s">
        <v>472</v>
      </c>
      <c r="G434" s="481" t="s">
        <v>472</v>
      </c>
      <c r="H434" s="481" t="s">
        <v>472</v>
      </c>
      <c r="I434" s="481" t="s">
        <v>472</v>
      </c>
      <c r="J434" s="481" t="s">
        <v>472</v>
      </c>
      <c r="K434" s="488"/>
      <c r="L434" s="481" t="s">
        <v>472</v>
      </c>
      <c r="M434" s="481" t="s">
        <v>472</v>
      </c>
    </row>
    <row r="435" spans="1:13" s="119" customFormat="1" ht="12.75" hidden="1">
      <c r="B435" s="117">
        <v>89</v>
      </c>
      <c r="C435" s="118" t="s">
        <v>548</v>
      </c>
      <c r="D435" s="480">
        <f t="shared" si="57"/>
        <v>0</v>
      </c>
      <c r="E435" s="487"/>
      <c r="F435" s="481" t="s">
        <v>472</v>
      </c>
      <c r="G435" s="489" t="s">
        <v>472</v>
      </c>
      <c r="H435" s="490" t="s">
        <v>472</v>
      </c>
      <c r="I435" s="489" t="s">
        <v>472</v>
      </c>
      <c r="J435" s="489" t="s">
        <v>472</v>
      </c>
      <c r="K435" s="489" t="s">
        <v>472</v>
      </c>
      <c r="L435" s="489" t="s">
        <v>472</v>
      </c>
      <c r="M435" s="456"/>
    </row>
    <row r="436" spans="1:13" s="119" customFormat="1" ht="12.75" hidden="1">
      <c r="B436" s="117">
        <v>98</v>
      </c>
      <c r="C436" s="118" t="s">
        <v>127</v>
      </c>
      <c r="D436" s="480">
        <f t="shared" si="57"/>
        <v>0</v>
      </c>
      <c r="E436" s="488"/>
      <c r="F436" s="481" t="s">
        <v>472</v>
      </c>
      <c r="G436" s="488"/>
      <c r="H436" s="488"/>
      <c r="I436" s="488"/>
      <c r="J436" s="488"/>
      <c r="K436" s="488"/>
      <c r="L436" s="488"/>
      <c r="M436" s="488"/>
    </row>
    <row r="437" spans="1:13" s="119" customFormat="1" ht="15" hidden="1">
      <c r="B437" s="117">
        <v>99</v>
      </c>
      <c r="C437" s="118" t="s">
        <v>427</v>
      </c>
      <c r="D437" s="482">
        <f>SUM(E437:F437)</f>
        <v>0</v>
      </c>
      <c r="E437" s="482"/>
      <c r="F437" s="482"/>
      <c r="G437" s="483" t="s">
        <v>472</v>
      </c>
      <c r="H437" s="483" t="s">
        <v>472</v>
      </c>
      <c r="I437" s="483" t="s">
        <v>472</v>
      </c>
      <c r="J437" s="483" t="s">
        <v>472</v>
      </c>
      <c r="K437" s="483" t="s">
        <v>472</v>
      </c>
      <c r="L437" s="483" t="s">
        <v>472</v>
      </c>
      <c r="M437" s="483" t="s">
        <v>472</v>
      </c>
    </row>
    <row r="438" spans="1:13" s="121" customFormat="1" ht="15" hidden="1">
      <c r="A438" s="119"/>
      <c r="B438" s="124"/>
      <c r="C438" s="110" t="s">
        <v>474</v>
      </c>
      <c r="D438" s="484">
        <f t="shared" ref="D438:M438" si="58">SUM(D431:D437)</f>
        <v>0</v>
      </c>
      <c r="E438" s="484">
        <f t="shared" si="58"/>
        <v>0</v>
      </c>
      <c r="F438" s="484">
        <f t="shared" si="58"/>
        <v>0</v>
      </c>
      <c r="G438" s="484">
        <f t="shared" si="58"/>
        <v>0</v>
      </c>
      <c r="H438" s="484">
        <f t="shared" si="58"/>
        <v>0</v>
      </c>
      <c r="I438" s="484">
        <f t="shared" si="58"/>
        <v>0</v>
      </c>
      <c r="J438" s="484">
        <f t="shared" si="58"/>
        <v>0</v>
      </c>
      <c r="K438" s="484">
        <f t="shared" si="58"/>
        <v>0</v>
      </c>
      <c r="L438" s="484">
        <f t="shared" si="58"/>
        <v>0</v>
      </c>
      <c r="M438" s="484">
        <f t="shared" si="58"/>
        <v>0</v>
      </c>
    </row>
    <row r="439" spans="1:13" s="119" customFormat="1" ht="12.75" hidden="1">
      <c r="A439" s="121"/>
      <c r="B439" s="129"/>
      <c r="C439" s="118"/>
      <c r="D439" s="480"/>
      <c r="E439" s="480"/>
      <c r="F439" s="480"/>
      <c r="G439" s="480"/>
      <c r="H439" s="480"/>
      <c r="I439" s="480"/>
      <c r="J439" s="480"/>
      <c r="K439" s="480"/>
      <c r="L439" s="480"/>
      <c r="M439" s="480"/>
    </row>
    <row r="440" spans="1:13" s="119" customFormat="1" ht="12.75" hidden="1">
      <c r="B440" s="117"/>
      <c r="C440" s="118"/>
      <c r="D440" s="480"/>
      <c r="E440" s="480"/>
      <c r="F440" s="480"/>
      <c r="G440" s="480"/>
      <c r="H440" s="480"/>
      <c r="I440" s="480"/>
      <c r="J440" s="480"/>
      <c r="K440" s="480"/>
      <c r="L440" s="480"/>
      <c r="M440" s="480"/>
    </row>
    <row r="441" spans="1:13" s="119" customFormat="1" ht="12.75" hidden="1">
      <c r="B441" s="127" t="s">
        <v>501</v>
      </c>
      <c r="C441" s="118"/>
      <c r="D441" s="480"/>
      <c r="E441" s="480"/>
      <c r="F441" s="480"/>
      <c r="G441" s="480"/>
      <c r="H441" s="480"/>
      <c r="I441" s="481" t="s">
        <v>429</v>
      </c>
      <c r="J441" s="480"/>
      <c r="K441" s="480"/>
      <c r="L441" s="480"/>
      <c r="M441" s="480"/>
    </row>
    <row r="442" spans="1:13" s="119" customFormat="1" ht="12.75" hidden="1">
      <c r="B442" s="117"/>
      <c r="C442" s="118"/>
      <c r="D442" s="480"/>
      <c r="E442" s="481" t="s">
        <v>456</v>
      </c>
      <c r="F442" s="481" t="s">
        <v>457</v>
      </c>
      <c r="G442" s="481" t="s">
        <v>458</v>
      </c>
      <c r="H442" s="481" t="s">
        <v>459</v>
      </c>
      <c r="I442" s="481" t="s">
        <v>460</v>
      </c>
      <c r="J442" s="486" t="s">
        <v>461</v>
      </c>
      <c r="K442" s="481" t="s">
        <v>462</v>
      </c>
      <c r="L442" s="480"/>
      <c r="M442" s="481" t="s">
        <v>463</v>
      </c>
    </row>
    <row r="443" spans="1:13" s="119" customFormat="1" ht="12.75" hidden="1">
      <c r="B443" s="117"/>
      <c r="C443" s="123" t="s">
        <v>464</v>
      </c>
      <c r="D443" s="481" t="s">
        <v>465</v>
      </c>
      <c r="E443" s="481" t="s">
        <v>466</v>
      </c>
      <c r="F443" s="481" t="s">
        <v>466</v>
      </c>
      <c r="G443" s="481" t="s">
        <v>467</v>
      </c>
      <c r="H443" s="481" t="s">
        <v>467</v>
      </c>
      <c r="I443" s="481" t="s">
        <v>468</v>
      </c>
      <c r="J443" s="486" t="s">
        <v>469</v>
      </c>
      <c r="K443" s="481" t="s">
        <v>470</v>
      </c>
      <c r="L443" s="481" t="s">
        <v>442</v>
      </c>
      <c r="M443" s="481" t="s">
        <v>471</v>
      </c>
    </row>
    <row r="444" spans="1:13" s="119" customFormat="1" ht="12.75" hidden="1">
      <c r="B444" s="117"/>
      <c r="C444" s="118"/>
      <c r="D444" s="480"/>
      <c r="E444" s="481" t="str">
        <f>"(0)"</f>
        <v>(0)</v>
      </c>
      <c r="F444" s="481" t="str">
        <f>"(1)"</f>
        <v>(1)</v>
      </c>
      <c r="G444" s="481" t="str">
        <f>"(2)"</f>
        <v>(2)</v>
      </c>
      <c r="H444" s="481" t="str">
        <f>"(3)"</f>
        <v>(3)</v>
      </c>
      <c r="I444" s="481" t="str">
        <f>"(4)"</f>
        <v>(4)</v>
      </c>
      <c r="J444" s="481" t="str">
        <f>"(5)"</f>
        <v>(5)</v>
      </c>
      <c r="K444" s="481" t="str">
        <f>"(7)"</f>
        <v>(7)</v>
      </c>
      <c r="L444" s="481" t="str">
        <f>"(8)"</f>
        <v>(8)</v>
      </c>
      <c r="M444" s="481" t="str">
        <f>"(9)"</f>
        <v>(9)</v>
      </c>
    </row>
    <row r="445" spans="1:13" s="119" customFormat="1" ht="12.75" hidden="1">
      <c r="B445" s="117">
        <v>21</v>
      </c>
      <c r="C445" s="118" t="s">
        <v>175</v>
      </c>
      <c r="D445" s="480">
        <f t="shared" ref="D445:D450" si="59">SUM(E445:M445)</f>
        <v>0</v>
      </c>
      <c r="E445" s="488"/>
      <c r="F445" s="481" t="s">
        <v>472</v>
      </c>
      <c r="G445" s="488"/>
      <c r="H445" s="488"/>
      <c r="I445" s="488"/>
      <c r="J445" s="488"/>
      <c r="K445" s="488"/>
      <c r="L445" s="488"/>
      <c r="M445" s="488"/>
    </row>
    <row r="446" spans="1:13" s="119" customFormat="1" ht="12.75" hidden="1">
      <c r="B446" s="117">
        <v>27</v>
      </c>
      <c r="C446" s="118" t="s">
        <v>182</v>
      </c>
      <c r="D446" s="480">
        <f t="shared" si="59"/>
        <v>0</v>
      </c>
      <c r="E446" s="488"/>
      <c r="F446" s="481" t="s">
        <v>472</v>
      </c>
      <c r="G446" s="488"/>
      <c r="H446" s="488"/>
      <c r="I446" s="488"/>
      <c r="J446" s="488"/>
      <c r="K446" s="488"/>
      <c r="L446" s="488"/>
      <c r="M446" s="488"/>
    </row>
    <row r="447" spans="1:13" s="119" customFormat="1" ht="12.75" hidden="1">
      <c r="B447" s="117">
        <v>60</v>
      </c>
      <c r="C447" s="118" t="s">
        <v>190</v>
      </c>
      <c r="D447" s="480">
        <f t="shared" si="59"/>
        <v>0</v>
      </c>
      <c r="E447" s="488"/>
      <c r="F447" s="481" t="s">
        <v>472</v>
      </c>
      <c r="G447" s="488"/>
      <c r="H447" s="488"/>
      <c r="I447" s="488"/>
      <c r="J447" s="488"/>
      <c r="K447" s="488"/>
      <c r="L447" s="488"/>
      <c r="M447" s="488"/>
    </row>
    <row r="448" spans="1:13" s="119" customFormat="1" ht="12.75" hidden="1">
      <c r="B448" s="117">
        <v>83</v>
      </c>
      <c r="C448" s="118" t="s">
        <v>124</v>
      </c>
      <c r="D448" s="480">
        <f t="shared" si="59"/>
        <v>0</v>
      </c>
      <c r="E448" s="488"/>
      <c r="F448" s="481" t="s">
        <v>472</v>
      </c>
      <c r="G448" s="481" t="s">
        <v>472</v>
      </c>
      <c r="H448" s="481" t="s">
        <v>472</v>
      </c>
      <c r="I448" s="481" t="s">
        <v>472</v>
      </c>
      <c r="J448" s="481" t="s">
        <v>472</v>
      </c>
      <c r="K448" s="488"/>
      <c r="L448" s="481" t="s">
        <v>472</v>
      </c>
      <c r="M448" s="481" t="s">
        <v>472</v>
      </c>
    </row>
    <row r="449" spans="1:13" s="119" customFormat="1" ht="12.75" hidden="1">
      <c r="B449" s="117">
        <v>89</v>
      </c>
      <c r="C449" s="118" t="s">
        <v>548</v>
      </c>
      <c r="D449" s="480">
        <f t="shared" si="59"/>
        <v>0</v>
      </c>
      <c r="E449" s="487"/>
      <c r="F449" s="481" t="s">
        <v>472</v>
      </c>
      <c r="G449" s="489" t="s">
        <v>472</v>
      </c>
      <c r="H449" s="490" t="s">
        <v>472</v>
      </c>
      <c r="I449" s="489" t="s">
        <v>472</v>
      </c>
      <c r="J449" s="489" t="s">
        <v>472</v>
      </c>
      <c r="K449" s="489" t="s">
        <v>472</v>
      </c>
      <c r="L449" s="489" t="s">
        <v>472</v>
      </c>
      <c r="M449" s="456"/>
    </row>
    <row r="450" spans="1:13" s="119" customFormat="1" ht="12.75" hidden="1">
      <c r="B450" s="117">
        <v>98</v>
      </c>
      <c r="C450" s="118" t="s">
        <v>127</v>
      </c>
      <c r="D450" s="480">
        <f t="shared" si="59"/>
        <v>0</v>
      </c>
      <c r="E450" s="488"/>
      <c r="F450" s="481" t="s">
        <v>472</v>
      </c>
      <c r="G450" s="488"/>
      <c r="H450" s="488"/>
      <c r="I450" s="488"/>
      <c r="J450" s="488"/>
      <c r="K450" s="488"/>
      <c r="L450" s="488"/>
      <c r="M450" s="488"/>
    </row>
    <row r="451" spans="1:13" s="119" customFormat="1" ht="15" hidden="1">
      <c r="B451" s="117">
        <v>99</v>
      </c>
      <c r="C451" s="118" t="s">
        <v>427</v>
      </c>
      <c r="D451" s="482">
        <f>SUM(E451:F451)</f>
        <v>0</v>
      </c>
      <c r="E451" s="482"/>
      <c r="F451" s="482"/>
      <c r="G451" s="483" t="s">
        <v>472</v>
      </c>
      <c r="H451" s="483" t="s">
        <v>472</v>
      </c>
      <c r="I451" s="483" t="s">
        <v>472</v>
      </c>
      <c r="J451" s="483" t="s">
        <v>472</v>
      </c>
      <c r="K451" s="483" t="s">
        <v>472</v>
      </c>
      <c r="L451" s="483" t="s">
        <v>472</v>
      </c>
      <c r="M451" s="483" t="s">
        <v>472</v>
      </c>
    </row>
    <row r="452" spans="1:13" s="121" customFormat="1" ht="15" hidden="1">
      <c r="A452" s="119"/>
      <c r="B452" s="124"/>
      <c r="C452" s="110" t="s">
        <v>474</v>
      </c>
      <c r="D452" s="484">
        <f t="shared" ref="D452:M452" si="60">SUM(D445:D451)</f>
        <v>0</v>
      </c>
      <c r="E452" s="484">
        <f t="shared" si="60"/>
        <v>0</v>
      </c>
      <c r="F452" s="484">
        <f t="shared" si="60"/>
        <v>0</v>
      </c>
      <c r="G452" s="484">
        <f t="shared" si="60"/>
        <v>0</v>
      </c>
      <c r="H452" s="484">
        <f t="shared" si="60"/>
        <v>0</v>
      </c>
      <c r="I452" s="484">
        <f t="shared" si="60"/>
        <v>0</v>
      </c>
      <c r="J452" s="484">
        <f t="shared" si="60"/>
        <v>0</v>
      </c>
      <c r="K452" s="484">
        <f t="shared" si="60"/>
        <v>0</v>
      </c>
      <c r="L452" s="484">
        <f t="shared" si="60"/>
        <v>0</v>
      </c>
      <c r="M452" s="484">
        <f t="shared" si="60"/>
        <v>0</v>
      </c>
    </row>
    <row r="453" spans="1:13" s="119" customFormat="1" ht="12.75" hidden="1">
      <c r="A453" s="121"/>
      <c r="B453" s="129"/>
      <c r="C453" s="118"/>
      <c r="D453" s="480"/>
      <c r="E453" s="480"/>
      <c r="F453" s="480"/>
      <c r="G453" s="480"/>
      <c r="H453" s="480"/>
      <c r="I453" s="480"/>
      <c r="J453" s="480"/>
      <c r="K453" s="480"/>
      <c r="L453" s="480"/>
      <c r="M453" s="480"/>
    </row>
    <row r="454" spans="1:13" s="119" customFormat="1" ht="12.75" hidden="1">
      <c r="B454" s="117"/>
      <c r="C454" s="118"/>
      <c r="D454" s="480"/>
      <c r="E454" s="480"/>
      <c r="F454" s="480"/>
      <c r="G454" s="480"/>
      <c r="H454" s="480"/>
      <c r="I454" s="480"/>
      <c r="J454" s="480"/>
      <c r="K454" s="480"/>
      <c r="L454" s="480"/>
      <c r="M454" s="480"/>
    </row>
    <row r="455" spans="1:13" s="119" customFormat="1" ht="12.75" hidden="1">
      <c r="B455" s="127" t="s">
        <v>502</v>
      </c>
      <c r="C455" s="118"/>
      <c r="D455" s="480"/>
      <c r="E455" s="480"/>
      <c r="F455" s="480"/>
      <c r="G455" s="480"/>
      <c r="H455" s="480"/>
      <c r="I455" s="481" t="s">
        <v>429</v>
      </c>
      <c r="J455" s="480"/>
      <c r="K455" s="480"/>
      <c r="L455" s="480"/>
      <c r="M455" s="480"/>
    </row>
    <row r="456" spans="1:13" s="119" customFormat="1" ht="12.75" hidden="1">
      <c r="B456" s="117"/>
      <c r="C456" s="118"/>
      <c r="D456" s="480"/>
      <c r="E456" s="481" t="s">
        <v>456</v>
      </c>
      <c r="F456" s="481" t="s">
        <v>457</v>
      </c>
      <c r="G456" s="481" t="s">
        <v>458</v>
      </c>
      <c r="H456" s="481" t="s">
        <v>459</v>
      </c>
      <c r="I456" s="481" t="s">
        <v>460</v>
      </c>
      <c r="J456" s="486" t="s">
        <v>461</v>
      </c>
      <c r="K456" s="481" t="s">
        <v>462</v>
      </c>
      <c r="L456" s="480"/>
      <c r="M456" s="481" t="s">
        <v>463</v>
      </c>
    </row>
    <row r="457" spans="1:13" s="119" customFormat="1" ht="12.75" hidden="1">
      <c r="B457" s="117"/>
      <c r="C457" s="123" t="s">
        <v>464</v>
      </c>
      <c r="D457" s="481" t="s">
        <v>465</v>
      </c>
      <c r="E457" s="481" t="s">
        <v>466</v>
      </c>
      <c r="F457" s="481" t="s">
        <v>466</v>
      </c>
      <c r="G457" s="481" t="s">
        <v>467</v>
      </c>
      <c r="H457" s="481" t="s">
        <v>467</v>
      </c>
      <c r="I457" s="481" t="s">
        <v>468</v>
      </c>
      <c r="J457" s="486" t="s">
        <v>469</v>
      </c>
      <c r="K457" s="481" t="s">
        <v>470</v>
      </c>
      <c r="L457" s="481" t="s">
        <v>442</v>
      </c>
      <c r="M457" s="481" t="s">
        <v>471</v>
      </c>
    </row>
    <row r="458" spans="1:13" s="119" customFormat="1" ht="12.75" hidden="1">
      <c r="B458" s="117"/>
      <c r="C458" s="118"/>
      <c r="D458" s="480"/>
      <c r="E458" s="481" t="str">
        <f>"(0)"</f>
        <v>(0)</v>
      </c>
      <c r="F458" s="481" t="str">
        <f>"(1)"</f>
        <v>(1)</v>
      </c>
      <c r="G458" s="481" t="str">
        <f>"(2)"</f>
        <v>(2)</v>
      </c>
      <c r="H458" s="481" t="str">
        <f>"(3)"</f>
        <v>(3)</v>
      </c>
      <c r="I458" s="481" t="str">
        <f>"(4)"</f>
        <v>(4)</v>
      </c>
      <c r="J458" s="481" t="str">
        <f>"(5)"</f>
        <v>(5)</v>
      </c>
      <c r="K458" s="481" t="str">
        <f>"(7)"</f>
        <v>(7)</v>
      </c>
      <c r="L458" s="481" t="str">
        <f>"(8)"</f>
        <v>(8)</v>
      </c>
      <c r="M458" s="481" t="str">
        <f>"(9)"</f>
        <v>(9)</v>
      </c>
    </row>
    <row r="459" spans="1:13" s="119" customFormat="1" ht="12.75" hidden="1">
      <c r="B459" s="117">
        <v>21</v>
      </c>
      <c r="C459" s="118" t="s">
        <v>175</v>
      </c>
      <c r="D459" s="480">
        <f t="shared" ref="D459:D464" si="61">SUM(E459:M459)</f>
        <v>0</v>
      </c>
      <c r="E459" s="488"/>
      <c r="F459" s="481" t="s">
        <v>472</v>
      </c>
      <c r="G459" s="488"/>
      <c r="H459" s="488"/>
      <c r="I459" s="488"/>
      <c r="J459" s="488"/>
      <c r="K459" s="488"/>
      <c r="L459" s="488"/>
      <c r="M459" s="488"/>
    </row>
    <row r="460" spans="1:13" s="119" customFormat="1" ht="12.75" hidden="1">
      <c r="B460" s="117">
        <v>27</v>
      </c>
      <c r="C460" s="118" t="s">
        <v>182</v>
      </c>
      <c r="D460" s="480">
        <f t="shared" si="61"/>
        <v>0</v>
      </c>
      <c r="E460" s="488"/>
      <c r="F460" s="481" t="s">
        <v>472</v>
      </c>
      <c r="G460" s="488"/>
      <c r="H460" s="488"/>
      <c r="I460" s="488"/>
      <c r="J460" s="488"/>
      <c r="K460" s="488"/>
      <c r="L460" s="488"/>
      <c r="M460" s="488"/>
    </row>
    <row r="461" spans="1:13" s="119" customFormat="1" ht="12.75" hidden="1">
      <c r="B461" s="117">
        <v>60</v>
      </c>
      <c r="C461" s="118" t="s">
        <v>190</v>
      </c>
      <c r="D461" s="480">
        <f t="shared" si="61"/>
        <v>0</v>
      </c>
      <c r="E461" s="488"/>
      <c r="F461" s="481" t="s">
        <v>472</v>
      </c>
      <c r="G461" s="488"/>
      <c r="H461" s="488"/>
      <c r="I461" s="488"/>
      <c r="J461" s="488"/>
      <c r="K461" s="488"/>
      <c r="L461" s="488"/>
      <c r="M461" s="488"/>
    </row>
    <row r="462" spans="1:13" s="119" customFormat="1" ht="12.75" hidden="1">
      <c r="B462" s="117">
        <v>83</v>
      </c>
      <c r="C462" s="118" t="s">
        <v>124</v>
      </c>
      <c r="D462" s="480">
        <f t="shared" si="61"/>
        <v>0</v>
      </c>
      <c r="E462" s="488"/>
      <c r="F462" s="481" t="s">
        <v>472</v>
      </c>
      <c r="G462" s="481" t="s">
        <v>472</v>
      </c>
      <c r="H462" s="481" t="s">
        <v>472</v>
      </c>
      <c r="I462" s="481" t="s">
        <v>472</v>
      </c>
      <c r="J462" s="481" t="s">
        <v>472</v>
      </c>
      <c r="K462" s="488"/>
      <c r="L462" s="481" t="s">
        <v>472</v>
      </c>
      <c r="M462" s="481" t="s">
        <v>472</v>
      </c>
    </row>
    <row r="463" spans="1:13" s="119" customFormat="1" ht="12.75" hidden="1">
      <c r="B463" s="117">
        <v>89</v>
      </c>
      <c r="C463" s="118" t="s">
        <v>548</v>
      </c>
      <c r="D463" s="480">
        <f t="shared" si="61"/>
        <v>0</v>
      </c>
      <c r="E463" s="487"/>
      <c r="F463" s="481" t="s">
        <v>472</v>
      </c>
      <c r="G463" s="489" t="s">
        <v>472</v>
      </c>
      <c r="H463" s="490" t="s">
        <v>472</v>
      </c>
      <c r="I463" s="489" t="s">
        <v>472</v>
      </c>
      <c r="J463" s="489" t="s">
        <v>472</v>
      </c>
      <c r="K463" s="489" t="s">
        <v>472</v>
      </c>
      <c r="L463" s="489" t="s">
        <v>472</v>
      </c>
      <c r="M463" s="456"/>
    </row>
    <row r="464" spans="1:13" s="119" customFormat="1" ht="12.75" hidden="1">
      <c r="B464" s="117">
        <v>98</v>
      </c>
      <c r="C464" s="118" t="s">
        <v>127</v>
      </c>
      <c r="D464" s="480">
        <f t="shared" si="61"/>
        <v>0</v>
      </c>
      <c r="E464" s="488"/>
      <c r="F464" s="481" t="s">
        <v>472</v>
      </c>
      <c r="G464" s="488"/>
      <c r="H464" s="488"/>
      <c r="I464" s="488"/>
      <c r="J464" s="488"/>
      <c r="K464" s="488"/>
      <c r="L464" s="488"/>
      <c r="M464" s="488"/>
    </row>
    <row r="465" spans="1:13" s="119" customFormat="1" ht="15" hidden="1">
      <c r="B465" s="117">
        <v>99</v>
      </c>
      <c r="C465" s="118" t="s">
        <v>427</v>
      </c>
      <c r="D465" s="482">
        <f>SUM(E465:F465)</f>
        <v>0</v>
      </c>
      <c r="E465" s="482"/>
      <c r="F465" s="482"/>
      <c r="G465" s="483" t="s">
        <v>472</v>
      </c>
      <c r="H465" s="483" t="s">
        <v>472</v>
      </c>
      <c r="I465" s="483" t="s">
        <v>472</v>
      </c>
      <c r="J465" s="483" t="s">
        <v>472</v>
      </c>
      <c r="K465" s="483" t="s">
        <v>472</v>
      </c>
      <c r="L465" s="483" t="s">
        <v>472</v>
      </c>
      <c r="M465" s="483" t="s">
        <v>472</v>
      </c>
    </row>
    <row r="466" spans="1:13" s="121" customFormat="1" ht="15" hidden="1">
      <c r="A466" s="119"/>
      <c r="B466" s="124"/>
      <c r="C466" s="110" t="s">
        <v>474</v>
      </c>
      <c r="D466" s="484">
        <f t="shared" ref="D466:M466" si="62">SUM(D459:D465)</f>
        <v>0</v>
      </c>
      <c r="E466" s="484">
        <f t="shared" si="62"/>
        <v>0</v>
      </c>
      <c r="F466" s="484">
        <f t="shared" si="62"/>
        <v>0</v>
      </c>
      <c r="G466" s="484">
        <f t="shared" si="62"/>
        <v>0</v>
      </c>
      <c r="H466" s="484">
        <f t="shared" si="62"/>
        <v>0</v>
      </c>
      <c r="I466" s="484">
        <f t="shared" si="62"/>
        <v>0</v>
      </c>
      <c r="J466" s="484">
        <f t="shared" si="62"/>
        <v>0</v>
      </c>
      <c r="K466" s="484">
        <f t="shared" si="62"/>
        <v>0</v>
      </c>
      <c r="L466" s="484">
        <f t="shared" si="62"/>
        <v>0</v>
      </c>
      <c r="M466" s="484">
        <f t="shared" si="62"/>
        <v>0</v>
      </c>
    </row>
    <row r="467" spans="1:13" s="119" customFormat="1" ht="12.75" hidden="1">
      <c r="A467" s="121"/>
      <c r="B467" s="129"/>
      <c r="C467" s="118"/>
      <c r="D467" s="480"/>
      <c r="E467" s="480"/>
      <c r="F467" s="480"/>
      <c r="G467" s="480"/>
      <c r="H467" s="480"/>
      <c r="I467" s="480"/>
      <c r="J467" s="480"/>
      <c r="K467" s="480"/>
      <c r="L467" s="480"/>
      <c r="M467" s="480"/>
    </row>
    <row r="468" spans="1:13" s="119" customFormat="1" ht="12.75" hidden="1">
      <c r="B468" s="117"/>
      <c r="C468" s="118"/>
      <c r="D468" s="480"/>
      <c r="E468" s="480"/>
      <c r="F468" s="480"/>
      <c r="G468" s="480"/>
      <c r="H468" s="480"/>
      <c r="I468" s="480"/>
      <c r="J468" s="480"/>
      <c r="K468" s="480"/>
      <c r="L468" s="480"/>
      <c r="M468" s="480"/>
    </row>
    <row r="469" spans="1:13" s="119" customFormat="1" ht="12.75" hidden="1">
      <c r="B469" s="127" t="s">
        <v>502</v>
      </c>
      <c r="C469" s="118"/>
      <c r="D469" s="480"/>
      <c r="E469" s="480"/>
      <c r="F469" s="480"/>
      <c r="G469" s="480"/>
      <c r="H469" s="480"/>
      <c r="I469" s="481" t="s">
        <v>429</v>
      </c>
      <c r="J469" s="480"/>
      <c r="K469" s="480"/>
      <c r="L469" s="480"/>
      <c r="M469" s="480"/>
    </row>
    <row r="470" spans="1:13" s="119" customFormat="1" ht="12.75" hidden="1">
      <c r="B470" s="117"/>
      <c r="C470" s="118"/>
      <c r="D470" s="480"/>
      <c r="E470" s="481" t="s">
        <v>456</v>
      </c>
      <c r="F470" s="481" t="s">
        <v>457</v>
      </c>
      <c r="G470" s="481" t="s">
        <v>458</v>
      </c>
      <c r="H470" s="481" t="s">
        <v>459</v>
      </c>
      <c r="I470" s="481" t="s">
        <v>460</v>
      </c>
      <c r="J470" s="486" t="s">
        <v>461</v>
      </c>
      <c r="K470" s="481" t="s">
        <v>462</v>
      </c>
      <c r="L470" s="480"/>
      <c r="M470" s="481" t="s">
        <v>463</v>
      </c>
    </row>
    <row r="471" spans="1:13" s="119" customFormat="1" ht="12.75" hidden="1">
      <c r="B471" s="117"/>
      <c r="C471" s="123" t="s">
        <v>464</v>
      </c>
      <c r="D471" s="481" t="s">
        <v>465</v>
      </c>
      <c r="E471" s="481" t="s">
        <v>466</v>
      </c>
      <c r="F471" s="481" t="s">
        <v>466</v>
      </c>
      <c r="G471" s="481" t="s">
        <v>467</v>
      </c>
      <c r="H471" s="481" t="s">
        <v>467</v>
      </c>
      <c r="I471" s="481" t="s">
        <v>468</v>
      </c>
      <c r="J471" s="486" t="s">
        <v>469</v>
      </c>
      <c r="K471" s="481" t="s">
        <v>470</v>
      </c>
      <c r="L471" s="481" t="s">
        <v>442</v>
      </c>
      <c r="M471" s="481" t="s">
        <v>471</v>
      </c>
    </row>
    <row r="472" spans="1:13" s="119" customFormat="1" ht="12.75" hidden="1">
      <c r="B472" s="117"/>
      <c r="C472" s="118"/>
      <c r="D472" s="480"/>
      <c r="E472" s="481" t="str">
        <f>"(0)"</f>
        <v>(0)</v>
      </c>
      <c r="F472" s="481" t="str">
        <f>"(1)"</f>
        <v>(1)</v>
      </c>
      <c r="G472" s="481" t="str">
        <f>"(2)"</f>
        <v>(2)</v>
      </c>
      <c r="H472" s="481" t="str">
        <f>"(3)"</f>
        <v>(3)</v>
      </c>
      <c r="I472" s="481" t="str">
        <f>"(4)"</f>
        <v>(4)</v>
      </c>
      <c r="J472" s="481" t="str">
        <f>"(5)"</f>
        <v>(5)</v>
      </c>
      <c r="K472" s="481" t="str">
        <f>"(7)"</f>
        <v>(7)</v>
      </c>
      <c r="L472" s="481" t="str">
        <f>"(8)"</f>
        <v>(8)</v>
      </c>
      <c r="M472" s="481" t="str">
        <f>"(9)"</f>
        <v>(9)</v>
      </c>
    </row>
    <row r="473" spans="1:13" s="119" customFormat="1" ht="12.75" hidden="1">
      <c r="B473" s="117">
        <v>21</v>
      </c>
      <c r="C473" s="118" t="s">
        <v>175</v>
      </c>
      <c r="D473" s="480">
        <f>SUM(E473:M473)</f>
        <v>0</v>
      </c>
      <c r="E473" s="488"/>
      <c r="F473" s="481" t="s">
        <v>472</v>
      </c>
      <c r="G473" s="488"/>
      <c r="H473" s="488"/>
      <c r="I473" s="488"/>
      <c r="J473" s="488"/>
      <c r="K473" s="488"/>
      <c r="L473" s="488"/>
      <c r="M473" s="488"/>
    </row>
    <row r="474" spans="1:13" s="119" customFormat="1" ht="12.75" hidden="1">
      <c r="B474" s="117">
        <v>27</v>
      </c>
      <c r="C474" s="118" t="s">
        <v>182</v>
      </c>
      <c r="D474" s="480">
        <f>SUM(E474:M474)</f>
        <v>0</v>
      </c>
      <c r="E474" s="488"/>
      <c r="F474" s="481" t="s">
        <v>472</v>
      </c>
      <c r="G474" s="488"/>
      <c r="H474" s="488"/>
      <c r="I474" s="488"/>
      <c r="J474" s="488"/>
      <c r="K474" s="488"/>
      <c r="L474" s="488"/>
      <c r="M474" s="488"/>
    </row>
    <row r="475" spans="1:13" s="119" customFormat="1" ht="12.75" hidden="1">
      <c r="B475" s="117">
        <v>60</v>
      </c>
      <c r="C475" s="118" t="s">
        <v>190</v>
      </c>
      <c r="D475" s="480">
        <f>SUM(E475:M475)</f>
        <v>0</v>
      </c>
      <c r="E475" s="488"/>
      <c r="F475" s="481" t="s">
        <v>472</v>
      </c>
      <c r="G475" s="488"/>
      <c r="H475" s="488"/>
      <c r="I475" s="488"/>
      <c r="J475" s="488"/>
      <c r="K475" s="488"/>
      <c r="L475" s="488"/>
      <c r="M475" s="488"/>
    </row>
    <row r="476" spans="1:13" s="119" customFormat="1" ht="12.75" hidden="1">
      <c r="B476" s="117">
        <v>83</v>
      </c>
      <c r="C476" s="118" t="s">
        <v>124</v>
      </c>
      <c r="D476" s="480">
        <f>SUM(E476:M476)</f>
        <v>0</v>
      </c>
      <c r="E476" s="488"/>
      <c r="F476" s="481" t="s">
        <v>472</v>
      </c>
      <c r="G476" s="481" t="s">
        <v>472</v>
      </c>
      <c r="H476" s="481" t="s">
        <v>472</v>
      </c>
      <c r="I476" s="481" t="s">
        <v>472</v>
      </c>
      <c r="J476" s="481" t="s">
        <v>472</v>
      </c>
      <c r="K476" s="488"/>
      <c r="L476" s="481" t="s">
        <v>472</v>
      </c>
      <c r="M476" s="481" t="s">
        <v>472</v>
      </c>
    </row>
    <row r="477" spans="1:13" s="119" customFormat="1" ht="12.75" hidden="1">
      <c r="B477" s="117">
        <v>98</v>
      </c>
      <c r="C477" s="118" t="s">
        <v>127</v>
      </c>
      <c r="D477" s="480">
        <f>SUM(E477:M477)</f>
        <v>0</v>
      </c>
      <c r="E477" s="488"/>
      <c r="F477" s="481" t="s">
        <v>472</v>
      </c>
      <c r="G477" s="488"/>
      <c r="H477" s="488"/>
      <c r="I477" s="488"/>
      <c r="J477" s="488"/>
      <c r="K477" s="488"/>
      <c r="L477" s="488"/>
      <c r="M477" s="488"/>
    </row>
    <row r="478" spans="1:13" s="119" customFormat="1" ht="15" hidden="1">
      <c r="B478" s="117">
        <v>99</v>
      </c>
      <c r="C478" s="118" t="s">
        <v>427</v>
      </c>
      <c r="D478" s="482">
        <f>SUM(E478:F478)</f>
        <v>0</v>
      </c>
      <c r="E478" s="482"/>
      <c r="F478" s="482"/>
      <c r="G478" s="483" t="s">
        <v>472</v>
      </c>
      <c r="H478" s="483" t="s">
        <v>472</v>
      </c>
      <c r="I478" s="483" t="s">
        <v>472</v>
      </c>
      <c r="J478" s="483" t="s">
        <v>472</v>
      </c>
      <c r="K478" s="483" t="s">
        <v>472</v>
      </c>
      <c r="L478" s="483" t="s">
        <v>472</v>
      </c>
      <c r="M478" s="483" t="s">
        <v>472</v>
      </c>
    </row>
    <row r="479" spans="1:13" s="121" customFormat="1" ht="15" hidden="1">
      <c r="A479" s="119"/>
      <c r="B479" s="124"/>
      <c r="C479" s="110" t="s">
        <v>474</v>
      </c>
      <c r="D479" s="484">
        <f t="shared" ref="D479:M479" si="63">SUM(D473:D478)</f>
        <v>0</v>
      </c>
      <c r="E479" s="484">
        <f t="shared" si="63"/>
        <v>0</v>
      </c>
      <c r="F479" s="484">
        <f t="shared" si="63"/>
        <v>0</v>
      </c>
      <c r="G479" s="484">
        <f t="shared" si="63"/>
        <v>0</v>
      </c>
      <c r="H479" s="484">
        <f t="shared" si="63"/>
        <v>0</v>
      </c>
      <c r="I479" s="484">
        <f t="shared" si="63"/>
        <v>0</v>
      </c>
      <c r="J479" s="484">
        <f t="shared" si="63"/>
        <v>0</v>
      </c>
      <c r="K479" s="484">
        <f t="shared" si="63"/>
        <v>0</v>
      </c>
      <c r="L479" s="484">
        <f t="shared" si="63"/>
        <v>0</v>
      </c>
      <c r="M479" s="484">
        <f t="shared" si="63"/>
        <v>0</v>
      </c>
    </row>
    <row r="480" spans="1:13" s="121" customFormat="1" ht="12.75" hidden="1">
      <c r="A480" s="119"/>
      <c r="B480" s="124"/>
      <c r="C480" s="110"/>
      <c r="D480" s="491"/>
      <c r="E480" s="491"/>
      <c r="F480" s="491"/>
      <c r="G480" s="491"/>
      <c r="H480" s="491"/>
      <c r="I480" s="491"/>
      <c r="J480" s="491"/>
      <c r="K480" s="491"/>
      <c r="L480" s="491"/>
      <c r="M480" s="491"/>
    </row>
    <row r="481" spans="1:13" s="121" customFormat="1" ht="12.75" hidden="1">
      <c r="A481" s="119"/>
      <c r="B481" s="124"/>
      <c r="C481" s="110"/>
      <c r="D481" s="491"/>
      <c r="E481" s="491"/>
      <c r="F481" s="491"/>
      <c r="G481" s="491"/>
      <c r="H481" s="491"/>
      <c r="I481" s="491"/>
      <c r="J481" s="491"/>
      <c r="K481" s="491"/>
      <c r="L481" s="491"/>
      <c r="M481" s="491"/>
    </row>
    <row r="482" spans="1:13" s="119" customFormat="1" ht="12.75" hidden="1">
      <c r="B482" s="127" t="s">
        <v>503</v>
      </c>
      <c r="C482" s="118"/>
      <c r="D482" s="480"/>
      <c r="E482" s="480"/>
      <c r="F482" s="480"/>
      <c r="G482" s="480"/>
      <c r="H482" s="480"/>
      <c r="I482" s="481" t="s">
        <v>429</v>
      </c>
      <c r="J482" s="480"/>
      <c r="K482" s="480"/>
      <c r="L482" s="480"/>
      <c r="M482" s="480"/>
    </row>
    <row r="483" spans="1:13" s="119" customFormat="1" ht="12.75" hidden="1">
      <c r="B483" s="117"/>
      <c r="C483" s="118"/>
      <c r="D483" s="480"/>
      <c r="E483" s="481" t="s">
        <v>456</v>
      </c>
      <c r="F483" s="481" t="s">
        <v>457</v>
      </c>
      <c r="G483" s="481" t="s">
        <v>458</v>
      </c>
      <c r="H483" s="481" t="s">
        <v>459</v>
      </c>
      <c r="I483" s="481" t="s">
        <v>460</v>
      </c>
      <c r="J483" s="486" t="s">
        <v>461</v>
      </c>
      <c r="K483" s="481" t="s">
        <v>462</v>
      </c>
      <c r="L483" s="480"/>
      <c r="M483" s="481" t="s">
        <v>463</v>
      </c>
    </row>
    <row r="484" spans="1:13" s="119" customFormat="1" ht="12.75" hidden="1">
      <c r="B484" s="117"/>
      <c r="C484" s="123" t="s">
        <v>464</v>
      </c>
      <c r="D484" s="481" t="s">
        <v>465</v>
      </c>
      <c r="E484" s="481" t="s">
        <v>466</v>
      </c>
      <c r="F484" s="481" t="s">
        <v>466</v>
      </c>
      <c r="G484" s="481" t="s">
        <v>467</v>
      </c>
      <c r="H484" s="481" t="s">
        <v>467</v>
      </c>
      <c r="I484" s="481" t="s">
        <v>468</v>
      </c>
      <c r="J484" s="486" t="s">
        <v>469</v>
      </c>
      <c r="K484" s="481" t="s">
        <v>470</v>
      </c>
      <c r="L484" s="481" t="s">
        <v>442</v>
      </c>
      <c r="M484" s="481" t="s">
        <v>471</v>
      </c>
    </row>
    <row r="485" spans="1:13" s="119" customFormat="1" ht="12.75" hidden="1">
      <c r="B485" s="117"/>
      <c r="C485" s="118"/>
      <c r="D485" s="480"/>
      <c r="E485" s="481" t="str">
        <f>"(0)"</f>
        <v>(0)</v>
      </c>
      <c r="F485" s="481" t="str">
        <f>"(1)"</f>
        <v>(1)</v>
      </c>
      <c r="G485" s="481" t="str">
        <f>"(2)"</f>
        <v>(2)</v>
      </c>
      <c r="H485" s="481" t="str">
        <f>"(3)"</f>
        <v>(3)</v>
      </c>
      <c r="I485" s="481" t="str">
        <f>"(4)"</f>
        <v>(4)</v>
      </c>
      <c r="J485" s="481" t="str">
        <f>"(5)"</f>
        <v>(5)</v>
      </c>
      <c r="K485" s="481" t="str">
        <f>"(7)"</f>
        <v>(7)</v>
      </c>
      <c r="L485" s="481" t="str">
        <f>"(8)"</f>
        <v>(8)</v>
      </c>
      <c r="M485" s="481" t="str">
        <f>"(9)"</f>
        <v>(9)</v>
      </c>
    </row>
    <row r="486" spans="1:13" s="119" customFormat="1" ht="12.75" hidden="1">
      <c r="B486" s="117">
        <v>21</v>
      </c>
      <c r="C486" s="118" t="s">
        <v>175</v>
      </c>
      <c r="D486" s="480">
        <f t="shared" ref="D486:D491" si="64">SUM(E486:M486)</f>
        <v>0</v>
      </c>
      <c r="E486" s="488"/>
      <c r="F486" s="481" t="s">
        <v>472</v>
      </c>
      <c r="G486" s="488"/>
      <c r="H486" s="488"/>
      <c r="I486" s="488"/>
      <c r="J486" s="488"/>
      <c r="K486" s="488"/>
      <c r="L486" s="488"/>
      <c r="M486" s="488"/>
    </row>
    <row r="487" spans="1:13" s="119" customFormat="1" ht="12.75" hidden="1">
      <c r="B487" s="117">
        <v>27</v>
      </c>
      <c r="C487" s="118" t="s">
        <v>182</v>
      </c>
      <c r="D487" s="480">
        <f t="shared" si="64"/>
        <v>0</v>
      </c>
      <c r="E487" s="488"/>
      <c r="F487" s="481" t="s">
        <v>472</v>
      </c>
      <c r="G487" s="488"/>
      <c r="H487" s="488"/>
      <c r="I487" s="488"/>
      <c r="J487" s="488"/>
      <c r="K487" s="488"/>
      <c r="L487" s="488"/>
      <c r="M487" s="488"/>
    </row>
    <row r="488" spans="1:13" s="119" customFormat="1" ht="12.75" hidden="1">
      <c r="B488" s="117">
        <v>60</v>
      </c>
      <c r="C488" s="118" t="s">
        <v>190</v>
      </c>
      <c r="D488" s="480">
        <f t="shared" si="64"/>
        <v>0</v>
      </c>
      <c r="E488" s="488"/>
      <c r="F488" s="481" t="s">
        <v>472</v>
      </c>
      <c r="G488" s="488"/>
      <c r="H488" s="488"/>
      <c r="I488" s="488"/>
      <c r="J488" s="488"/>
      <c r="K488" s="488"/>
      <c r="L488" s="488"/>
      <c r="M488" s="488"/>
    </row>
    <row r="489" spans="1:13" s="119" customFormat="1" ht="12.75" hidden="1">
      <c r="B489" s="117">
        <v>83</v>
      </c>
      <c r="C489" s="118" t="s">
        <v>124</v>
      </c>
      <c r="D489" s="480">
        <f t="shared" si="64"/>
        <v>0</v>
      </c>
      <c r="E489" s="488"/>
      <c r="F489" s="481" t="s">
        <v>472</v>
      </c>
      <c r="G489" s="481" t="s">
        <v>472</v>
      </c>
      <c r="H489" s="481" t="s">
        <v>472</v>
      </c>
      <c r="I489" s="481" t="s">
        <v>472</v>
      </c>
      <c r="J489" s="481" t="s">
        <v>472</v>
      </c>
      <c r="K489" s="488"/>
      <c r="L489" s="481" t="s">
        <v>472</v>
      </c>
      <c r="M489" s="481" t="s">
        <v>472</v>
      </c>
    </row>
    <row r="490" spans="1:13" s="119" customFormat="1" ht="12.75" hidden="1">
      <c r="B490" s="117">
        <v>89</v>
      </c>
      <c r="C490" s="118" t="s">
        <v>548</v>
      </c>
      <c r="D490" s="480">
        <f t="shared" si="64"/>
        <v>0</v>
      </c>
      <c r="E490" s="487"/>
      <c r="F490" s="481" t="s">
        <v>472</v>
      </c>
      <c r="G490" s="489" t="s">
        <v>472</v>
      </c>
      <c r="H490" s="490" t="s">
        <v>472</v>
      </c>
      <c r="I490" s="489" t="s">
        <v>472</v>
      </c>
      <c r="J490" s="489" t="s">
        <v>472</v>
      </c>
      <c r="K490" s="489" t="s">
        <v>472</v>
      </c>
      <c r="L490" s="489" t="s">
        <v>472</v>
      </c>
      <c r="M490" s="456"/>
    </row>
    <row r="491" spans="1:13" s="119" customFormat="1" ht="12.75" hidden="1">
      <c r="B491" s="117">
        <v>98</v>
      </c>
      <c r="C491" s="118" t="s">
        <v>127</v>
      </c>
      <c r="D491" s="480">
        <f t="shared" si="64"/>
        <v>0</v>
      </c>
      <c r="E491" s="488"/>
      <c r="F491" s="481" t="s">
        <v>472</v>
      </c>
      <c r="G491" s="488"/>
      <c r="H491" s="488"/>
      <c r="I491" s="488"/>
      <c r="J491" s="488"/>
      <c r="K491" s="488"/>
      <c r="L491" s="488"/>
      <c r="M491" s="488"/>
    </row>
    <row r="492" spans="1:13" s="119" customFormat="1" ht="15" hidden="1">
      <c r="B492" s="117">
        <v>99</v>
      </c>
      <c r="C492" s="118" t="s">
        <v>427</v>
      </c>
      <c r="D492" s="482">
        <f>SUM(E492:F492)</f>
        <v>0</v>
      </c>
      <c r="E492" s="482"/>
      <c r="F492" s="482"/>
      <c r="G492" s="483" t="s">
        <v>472</v>
      </c>
      <c r="H492" s="483" t="s">
        <v>472</v>
      </c>
      <c r="I492" s="483" t="s">
        <v>472</v>
      </c>
      <c r="J492" s="483" t="s">
        <v>472</v>
      </c>
      <c r="K492" s="483" t="s">
        <v>472</v>
      </c>
      <c r="L492" s="483" t="s">
        <v>472</v>
      </c>
      <c r="M492" s="483" t="s">
        <v>472</v>
      </c>
    </row>
    <row r="493" spans="1:13" s="121" customFormat="1" ht="15" hidden="1">
      <c r="A493" s="119"/>
      <c r="B493" s="124"/>
      <c r="C493" s="110" t="s">
        <v>474</v>
      </c>
      <c r="D493" s="484">
        <f t="shared" ref="D493:M493" si="65">SUM(D486:D492)</f>
        <v>0</v>
      </c>
      <c r="E493" s="484">
        <f t="shared" si="65"/>
        <v>0</v>
      </c>
      <c r="F493" s="484">
        <f t="shared" si="65"/>
        <v>0</v>
      </c>
      <c r="G493" s="484">
        <f t="shared" si="65"/>
        <v>0</v>
      </c>
      <c r="H493" s="484">
        <f t="shared" si="65"/>
        <v>0</v>
      </c>
      <c r="I493" s="484">
        <f t="shared" si="65"/>
        <v>0</v>
      </c>
      <c r="J493" s="484">
        <f t="shared" si="65"/>
        <v>0</v>
      </c>
      <c r="K493" s="484">
        <f t="shared" si="65"/>
        <v>0</v>
      </c>
      <c r="L493" s="484">
        <f t="shared" si="65"/>
        <v>0</v>
      </c>
      <c r="M493" s="484">
        <f t="shared" si="65"/>
        <v>0</v>
      </c>
    </row>
    <row r="494" spans="1:13" s="119" customFormat="1" ht="12.75" hidden="1">
      <c r="A494" s="121"/>
      <c r="B494" s="129"/>
      <c r="C494" s="118"/>
      <c r="D494" s="480"/>
      <c r="E494" s="480"/>
      <c r="F494" s="480"/>
      <c r="G494" s="480"/>
      <c r="H494" s="480"/>
      <c r="I494" s="480"/>
      <c r="J494" s="480"/>
      <c r="K494" s="480"/>
      <c r="L494" s="480"/>
      <c r="M494" s="480"/>
    </row>
    <row r="495" spans="1:13" s="119" customFormat="1" ht="12.75" hidden="1">
      <c r="B495" s="129"/>
      <c r="C495" s="118"/>
      <c r="D495" s="480"/>
      <c r="E495" s="480"/>
      <c r="F495" s="480"/>
      <c r="G495" s="480"/>
      <c r="H495" s="480"/>
      <c r="I495" s="480"/>
      <c r="J495" s="480"/>
      <c r="K495" s="480"/>
      <c r="L495" s="480"/>
      <c r="M495" s="480"/>
    </row>
    <row r="496" spans="1:13" s="119" customFormat="1" ht="12.75" hidden="1">
      <c r="B496" s="127" t="s">
        <v>504</v>
      </c>
      <c r="C496" s="118"/>
      <c r="D496" s="480"/>
      <c r="E496" s="480"/>
      <c r="F496" s="480"/>
      <c r="G496" s="480"/>
      <c r="H496" s="480"/>
      <c r="I496" s="481" t="s">
        <v>429</v>
      </c>
      <c r="J496" s="480"/>
      <c r="K496" s="480"/>
      <c r="L496" s="480"/>
      <c r="M496" s="480"/>
    </row>
    <row r="497" spans="1:13" s="119" customFormat="1" ht="12.75" hidden="1">
      <c r="B497" s="117"/>
      <c r="C497" s="118"/>
      <c r="D497" s="480"/>
      <c r="E497" s="481" t="s">
        <v>456</v>
      </c>
      <c r="F497" s="481" t="s">
        <v>457</v>
      </c>
      <c r="G497" s="481" t="s">
        <v>458</v>
      </c>
      <c r="H497" s="481" t="s">
        <v>459</v>
      </c>
      <c r="I497" s="481" t="s">
        <v>460</v>
      </c>
      <c r="J497" s="486" t="s">
        <v>461</v>
      </c>
      <c r="K497" s="481" t="s">
        <v>462</v>
      </c>
      <c r="L497" s="480"/>
      <c r="M497" s="481" t="s">
        <v>463</v>
      </c>
    </row>
    <row r="498" spans="1:13" s="119" customFormat="1" ht="12.75" hidden="1">
      <c r="B498" s="117"/>
      <c r="C498" s="123" t="s">
        <v>464</v>
      </c>
      <c r="D498" s="481" t="s">
        <v>465</v>
      </c>
      <c r="E498" s="481" t="s">
        <v>466</v>
      </c>
      <c r="F498" s="481" t="s">
        <v>466</v>
      </c>
      <c r="G498" s="481" t="s">
        <v>467</v>
      </c>
      <c r="H498" s="481" t="s">
        <v>467</v>
      </c>
      <c r="I498" s="481" t="s">
        <v>468</v>
      </c>
      <c r="J498" s="486" t="s">
        <v>469</v>
      </c>
      <c r="K498" s="481" t="s">
        <v>470</v>
      </c>
      <c r="L498" s="481" t="s">
        <v>442</v>
      </c>
      <c r="M498" s="481" t="s">
        <v>471</v>
      </c>
    </row>
    <row r="499" spans="1:13" s="119" customFormat="1" ht="12.75" hidden="1">
      <c r="B499" s="117"/>
      <c r="C499" s="118"/>
      <c r="D499" s="480"/>
      <c r="E499" s="481" t="str">
        <f>"(0)"</f>
        <v>(0)</v>
      </c>
      <c r="F499" s="481" t="str">
        <f>"(1)"</f>
        <v>(1)</v>
      </c>
      <c r="G499" s="481" t="str">
        <f>"(2)"</f>
        <v>(2)</v>
      </c>
      <c r="H499" s="481" t="str">
        <f>"(3)"</f>
        <v>(3)</v>
      </c>
      <c r="I499" s="481" t="str">
        <f>"(4)"</f>
        <v>(4)</v>
      </c>
      <c r="J499" s="481" t="str">
        <f>"(5)"</f>
        <v>(5)</v>
      </c>
      <c r="K499" s="481" t="str">
        <f>"(7)"</f>
        <v>(7)</v>
      </c>
      <c r="L499" s="481" t="str">
        <f>"(8)"</f>
        <v>(8)</v>
      </c>
      <c r="M499" s="481" t="str">
        <f>"(9)"</f>
        <v>(9)</v>
      </c>
    </row>
    <row r="500" spans="1:13" s="119" customFormat="1" ht="12.75" hidden="1">
      <c r="B500" s="117">
        <v>21</v>
      </c>
      <c r="C500" s="118" t="s">
        <v>175</v>
      </c>
      <c r="D500" s="480">
        <f t="shared" ref="D500:D505" si="66">SUM(E500:M500)</f>
        <v>0</v>
      </c>
      <c r="E500" s="488"/>
      <c r="F500" s="481" t="s">
        <v>472</v>
      </c>
      <c r="G500" s="488"/>
      <c r="H500" s="488"/>
      <c r="I500" s="488"/>
      <c r="J500" s="488"/>
      <c r="K500" s="488"/>
      <c r="L500" s="488"/>
      <c r="M500" s="488"/>
    </row>
    <row r="501" spans="1:13" s="119" customFormat="1" ht="12.75" hidden="1">
      <c r="B501" s="117">
        <v>27</v>
      </c>
      <c r="C501" s="118" t="s">
        <v>182</v>
      </c>
      <c r="D501" s="480">
        <f t="shared" si="66"/>
        <v>0</v>
      </c>
      <c r="E501" s="488"/>
      <c r="F501" s="481" t="s">
        <v>472</v>
      </c>
      <c r="G501" s="488"/>
      <c r="H501" s="488"/>
      <c r="I501" s="488"/>
      <c r="J501" s="488"/>
      <c r="K501" s="488"/>
      <c r="L501" s="488"/>
      <c r="M501" s="488"/>
    </row>
    <row r="502" spans="1:13" s="119" customFormat="1" ht="12.75" hidden="1">
      <c r="B502" s="117">
        <v>60</v>
      </c>
      <c r="C502" s="118" t="s">
        <v>190</v>
      </c>
      <c r="D502" s="480">
        <f t="shared" si="66"/>
        <v>0</v>
      </c>
      <c r="E502" s="488"/>
      <c r="F502" s="481" t="s">
        <v>472</v>
      </c>
      <c r="G502" s="488"/>
      <c r="H502" s="488"/>
      <c r="I502" s="488"/>
      <c r="J502" s="488"/>
      <c r="K502" s="488"/>
      <c r="L502" s="488"/>
      <c r="M502" s="488"/>
    </row>
    <row r="503" spans="1:13" s="119" customFormat="1" ht="12.75" hidden="1">
      <c r="B503" s="117">
        <v>83</v>
      </c>
      <c r="C503" s="118" t="s">
        <v>124</v>
      </c>
      <c r="D503" s="480">
        <f t="shared" si="66"/>
        <v>0</v>
      </c>
      <c r="E503" s="488"/>
      <c r="F503" s="481" t="s">
        <v>472</v>
      </c>
      <c r="G503" s="481" t="s">
        <v>472</v>
      </c>
      <c r="H503" s="481" t="s">
        <v>472</v>
      </c>
      <c r="I503" s="481" t="s">
        <v>472</v>
      </c>
      <c r="J503" s="481" t="s">
        <v>472</v>
      </c>
      <c r="K503" s="488"/>
      <c r="L503" s="481" t="s">
        <v>472</v>
      </c>
      <c r="M503" s="481" t="s">
        <v>472</v>
      </c>
    </row>
    <row r="504" spans="1:13" s="119" customFormat="1" ht="12.75" hidden="1">
      <c r="B504" s="117">
        <v>89</v>
      </c>
      <c r="C504" s="118" t="s">
        <v>548</v>
      </c>
      <c r="D504" s="480">
        <f t="shared" si="66"/>
        <v>0</v>
      </c>
      <c r="E504" s="487"/>
      <c r="F504" s="481" t="s">
        <v>472</v>
      </c>
      <c r="G504" s="489" t="s">
        <v>472</v>
      </c>
      <c r="H504" s="490" t="s">
        <v>472</v>
      </c>
      <c r="I504" s="489" t="s">
        <v>472</v>
      </c>
      <c r="J504" s="489" t="s">
        <v>472</v>
      </c>
      <c r="K504" s="489" t="s">
        <v>472</v>
      </c>
      <c r="L504" s="489" t="s">
        <v>472</v>
      </c>
      <c r="M504" s="456"/>
    </row>
    <row r="505" spans="1:13" s="119" customFormat="1" ht="12.75" hidden="1">
      <c r="B505" s="117">
        <v>98</v>
      </c>
      <c r="C505" s="118" t="s">
        <v>127</v>
      </c>
      <c r="D505" s="480">
        <f t="shared" si="66"/>
        <v>0</v>
      </c>
      <c r="E505" s="488"/>
      <c r="F505" s="481" t="s">
        <v>472</v>
      </c>
      <c r="G505" s="488"/>
      <c r="H505" s="488"/>
      <c r="I505" s="488"/>
      <c r="J505" s="488"/>
      <c r="K505" s="488"/>
      <c r="L505" s="488"/>
      <c r="M505" s="488"/>
    </row>
    <row r="506" spans="1:13" s="119" customFormat="1" ht="15" hidden="1">
      <c r="B506" s="117">
        <v>99</v>
      </c>
      <c r="C506" s="118" t="s">
        <v>427</v>
      </c>
      <c r="D506" s="482">
        <f>SUM(E506:F506)</f>
        <v>0</v>
      </c>
      <c r="E506" s="482"/>
      <c r="F506" s="482"/>
      <c r="G506" s="483" t="s">
        <v>472</v>
      </c>
      <c r="H506" s="483" t="s">
        <v>472</v>
      </c>
      <c r="I506" s="483" t="s">
        <v>472</v>
      </c>
      <c r="J506" s="483" t="s">
        <v>472</v>
      </c>
      <c r="K506" s="483" t="s">
        <v>472</v>
      </c>
      <c r="L506" s="483" t="s">
        <v>472</v>
      </c>
      <c r="M506" s="483" t="s">
        <v>472</v>
      </c>
    </row>
    <row r="507" spans="1:13" s="121" customFormat="1" ht="15" hidden="1">
      <c r="A507" s="119"/>
      <c r="B507" s="124"/>
      <c r="C507" s="110" t="s">
        <v>474</v>
      </c>
      <c r="D507" s="484">
        <f t="shared" ref="D507:M507" si="67">SUM(D500:D506)</f>
        <v>0</v>
      </c>
      <c r="E507" s="484">
        <f t="shared" si="67"/>
        <v>0</v>
      </c>
      <c r="F507" s="484">
        <f t="shared" si="67"/>
        <v>0</v>
      </c>
      <c r="G507" s="484">
        <f t="shared" si="67"/>
        <v>0</v>
      </c>
      <c r="H507" s="484">
        <f t="shared" si="67"/>
        <v>0</v>
      </c>
      <c r="I507" s="484">
        <f t="shared" si="67"/>
        <v>0</v>
      </c>
      <c r="J507" s="484">
        <f t="shared" si="67"/>
        <v>0</v>
      </c>
      <c r="K507" s="484">
        <f t="shared" si="67"/>
        <v>0</v>
      </c>
      <c r="L507" s="484">
        <f t="shared" si="67"/>
        <v>0</v>
      </c>
      <c r="M507" s="484">
        <f t="shared" si="67"/>
        <v>0</v>
      </c>
    </row>
    <row r="508" spans="1:13" s="119" customFormat="1" ht="12.75" hidden="1">
      <c r="A508" s="121"/>
      <c r="B508" s="129"/>
      <c r="C508" s="118"/>
      <c r="D508" s="480"/>
      <c r="E508" s="480"/>
      <c r="F508" s="480"/>
      <c r="G508" s="480"/>
      <c r="H508" s="480"/>
      <c r="I508" s="480"/>
      <c r="J508" s="480"/>
      <c r="K508" s="480"/>
      <c r="L508" s="480"/>
      <c r="M508" s="480"/>
    </row>
    <row r="509" spans="1:13" s="119" customFormat="1" ht="12.75" hidden="1">
      <c r="B509" s="129"/>
      <c r="C509" s="118"/>
      <c r="D509" s="480"/>
      <c r="E509" s="480"/>
      <c r="F509" s="480"/>
      <c r="G509" s="480"/>
      <c r="H509" s="480"/>
      <c r="I509" s="480"/>
      <c r="J509" s="480"/>
      <c r="K509" s="480"/>
      <c r="L509" s="480"/>
      <c r="M509" s="480"/>
    </row>
    <row r="510" spans="1:13" s="119" customFormat="1" ht="12.75" hidden="1">
      <c r="B510" s="127" t="s">
        <v>573</v>
      </c>
      <c r="C510" s="118"/>
      <c r="D510" s="480"/>
      <c r="E510" s="480"/>
      <c r="F510" s="480"/>
      <c r="G510" s="480"/>
      <c r="H510" s="480"/>
      <c r="I510" s="481" t="s">
        <v>429</v>
      </c>
      <c r="J510" s="480"/>
      <c r="K510" s="480"/>
      <c r="L510" s="480"/>
      <c r="M510" s="480"/>
    </row>
    <row r="511" spans="1:13" s="119" customFormat="1" ht="12.75" hidden="1">
      <c r="B511" s="117"/>
      <c r="C511" s="118"/>
      <c r="D511" s="480"/>
      <c r="E511" s="481" t="s">
        <v>456</v>
      </c>
      <c r="F511" s="481" t="s">
        <v>457</v>
      </c>
      <c r="G511" s="481" t="s">
        <v>458</v>
      </c>
      <c r="H511" s="481" t="s">
        <v>459</v>
      </c>
      <c r="I511" s="481" t="s">
        <v>460</v>
      </c>
      <c r="J511" s="486" t="s">
        <v>461</v>
      </c>
      <c r="K511" s="481" t="s">
        <v>462</v>
      </c>
      <c r="L511" s="480"/>
      <c r="M511" s="481" t="s">
        <v>463</v>
      </c>
    </row>
    <row r="512" spans="1:13" s="119" customFormat="1" ht="12.75" hidden="1">
      <c r="B512" s="117"/>
      <c r="C512" s="123" t="s">
        <v>464</v>
      </c>
      <c r="D512" s="481" t="s">
        <v>465</v>
      </c>
      <c r="E512" s="481" t="s">
        <v>466</v>
      </c>
      <c r="F512" s="481" t="s">
        <v>466</v>
      </c>
      <c r="G512" s="481" t="s">
        <v>467</v>
      </c>
      <c r="H512" s="481" t="s">
        <v>467</v>
      </c>
      <c r="I512" s="481" t="s">
        <v>468</v>
      </c>
      <c r="J512" s="486" t="s">
        <v>469</v>
      </c>
      <c r="K512" s="481" t="s">
        <v>470</v>
      </c>
      <c r="L512" s="481" t="s">
        <v>442</v>
      </c>
      <c r="M512" s="481" t="s">
        <v>471</v>
      </c>
    </row>
    <row r="513" spans="1:13" s="119" customFormat="1" ht="12.75" hidden="1">
      <c r="B513" s="117"/>
      <c r="C513" s="118"/>
      <c r="D513" s="480"/>
      <c r="E513" s="481" t="str">
        <f>"(0)"</f>
        <v>(0)</v>
      </c>
      <c r="F513" s="481" t="str">
        <f>"(1)"</f>
        <v>(1)</v>
      </c>
      <c r="G513" s="481" t="str">
        <f>"(2)"</f>
        <v>(2)</v>
      </c>
      <c r="H513" s="481" t="str">
        <f>"(3)"</f>
        <v>(3)</v>
      </c>
      <c r="I513" s="481" t="str">
        <f>"(4)"</f>
        <v>(4)</v>
      </c>
      <c r="J513" s="481" t="str">
        <f>"(5)"</f>
        <v>(5)</v>
      </c>
      <c r="K513" s="481" t="str">
        <f>"(7)"</f>
        <v>(7)</v>
      </c>
      <c r="L513" s="481" t="str">
        <f>"(8)"</f>
        <v>(8)</v>
      </c>
      <c r="M513" s="481" t="str">
        <f>"(9)"</f>
        <v>(9)</v>
      </c>
    </row>
    <row r="514" spans="1:13" s="119" customFormat="1" ht="12.75" hidden="1">
      <c r="B514" s="117">
        <v>21</v>
      </c>
      <c r="C514" s="118" t="s">
        <v>175</v>
      </c>
      <c r="D514" s="480">
        <f t="shared" ref="D514:D519" si="68">SUM(E514:M514)</f>
        <v>0</v>
      </c>
      <c r="E514" s="488"/>
      <c r="F514" s="481" t="s">
        <v>472</v>
      </c>
      <c r="G514" s="488"/>
      <c r="H514" s="488"/>
      <c r="I514" s="488"/>
      <c r="J514" s="488"/>
      <c r="K514" s="488"/>
      <c r="L514" s="488"/>
      <c r="M514" s="488"/>
    </row>
    <row r="515" spans="1:13" s="119" customFormat="1" ht="12.75" hidden="1">
      <c r="B515" s="117">
        <v>27</v>
      </c>
      <c r="C515" s="118" t="s">
        <v>182</v>
      </c>
      <c r="D515" s="480">
        <f t="shared" si="68"/>
        <v>0</v>
      </c>
      <c r="E515" s="488"/>
      <c r="F515" s="481" t="s">
        <v>472</v>
      </c>
      <c r="G515" s="488"/>
      <c r="H515" s="488"/>
      <c r="I515" s="488"/>
      <c r="J515" s="488"/>
      <c r="K515" s="488"/>
      <c r="L515" s="488"/>
      <c r="M515" s="488"/>
    </row>
    <row r="516" spans="1:13" s="119" customFormat="1" ht="12.75" hidden="1">
      <c r="B516" s="117">
        <v>60</v>
      </c>
      <c r="C516" s="118" t="s">
        <v>190</v>
      </c>
      <c r="D516" s="480">
        <f t="shared" si="68"/>
        <v>0</v>
      </c>
      <c r="E516" s="488"/>
      <c r="F516" s="481" t="s">
        <v>472</v>
      </c>
      <c r="G516" s="488"/>
      <c r="H516" s="488"/>
      <c r="I516" s="488"/>
      <c r="J516" s="488"/>
      <c r="K516" s="488"/>
      <c r="L516" s="488"/>
      <c r="M516" s="488"/>
    </row>
    <row r="517" spans="1:13" s="119" customFormat="1" ht="12.75" hidden="1">
      <c r="B517" s="117">
        <v>83</v>
      </c>
      <c r="C517" s="118" t="s">
        <v>124</v>
      </c>
      <c r="D517" s="480">
        <f t="shared" si="68"/>
        <v>0</v>
      </c>
      <c r="E517" s="488"/>
      <c r="F517" s="481" t="s">
        <v>472</v>
      </c>
      <c r="G517" s="481" t="s">
        <v>472</v>
      </c>
      <c r="H517" s="481" t="s">
        <v>472</v>
      </c>
      <c r="I517" s="481" t="s">
        <v>472</v>
      </c>
      <c r="J517" s="481" t="s">
        <v>472</v>
      </c>
      <c r="K517" s="488"/>
      <c r="L517" s="481" t="s">
        <v>472</v>
      </c>
      <c r="M517" s="481" t="s">
        <v>472</v>
      </c>
    </row>
    <row r="518" spans="1:13" s="119" customFormat="1" ht="12.75" hidden="1">
      <c r="B518" s="117">
        <v>89</v>
      </c>
      <c r="C518" s="118" t="s">
        <v>548</v>
      </c>
      <c r="D518" s="480">
        <f t="shared" si="68"/>
        <v>0</v>
      </c>
      <c r="E518" s="487"/>
      <c r="F518" s="481" t="s">
        <v>472</v>
      </c>
      <c r="G518" s="489" t="s">
        <v>472</v>
      </c>
      <c r="H518" s="490" t="s">
        <v>472</v>
      </c>
      <c r="I518" s="489" t="s">
        <v>472</v>
      </c>
      <c r="J518" s="489" t="s">
        <v>472</v>
      </c>
      <c r="K518" s="489" t="s">
        <v>472</v>
      </c>
      <c r="L518" s="489" t="s">
        <v>472</v>
      </c>
      <c r="M518" s="456"/>
    </row>
    <row r="519" spans="1:13" s="119" customFormat="1" ht="12.75" hidden="1">
      <c r="B519" s="117">
        <v>98</v>
      </c>
      <c r="C519" s="118" t="s">
        <v>127</v>
      </c>
      <c r="D519" s="480">
        <f t="shared" si="68"/>
        <v>0</v>
      </c>
      <c r="E519" s="488"/>
      <c r="F519" s="481" t="s">
        <v>472</v>
      </c>
      <c r="G519" s="488"/>
      <c r="H519" s="488"/>
      <c r="I519" s="488"/>
      <c r="J519" s="488"/>
      <c r="K519" s="488"/>
      <c r="L519" s="488"/>
      <c r="M519" s="488"/>
    </row>
    <row r="520" spans="1:13" s="119" customFormat="1" ht="15" hidden="1">
      <c r="B520" s="117">
        <v>99</v>
      </c>
      <c r="C520" s="118" t="s">
        <v>427</v>
      </c>
      <c r="D520" s="482">
        <f>SUM(E520:F520)</f>
        <v>0</v>
      </c>
      <c r="E520" s="482"/>
      <c r="F520" s="482"/>
      <c r="G520" s="483" t="s">
        <v>472</v>
      </c>
      <c r="H520" s="483" t="s">
        <v>472</v>
      </c>
      <c r="I520" s="483" t="s">
        <v>472</v>
      </c>
      <c r="J520" s="483" t="s">
        <v>472</v>
      </c>
      <c r="K520" s="483" t="s">
        <v>472</v>
      </c>
      <c r="L520" s="483" t="s">
        <v>472</v>
      </c>
      <c r="M520" s="483" t="s">
        <v>472</v>
      </c>
    </row>
    <row r="521" spans="1:13" s="121" customFormat="1" ht="15" hidden="1">
      <c r="A521" s="119"/>
      <c r="B521" s="124"/>
      <c r="C521" s="110" t="s">
        <v>474</v>
      </c>
      <c r="D521" s="484">
        <f t="shared" ref="D521:M521" si="69">SUM(D514:D520)</f>
        <v>0</v>
      </c>
      <c r="E521" s="484">
        <f t="shared" si="69"/>
        <v>0</v>
      </c>
      <c r="F521" s="484">
        <f t="shared" si="69"/>
        <v>0</v>
      </c>
      <c r="G521" s="484">
        <f t="shared" si="69"/>
        <v>0</v>
      </c>
      <c r="H521" s="484">
        <f t="shared" si="69"/>
        <v>0</v>
      </c>
      <c r="I521" s="484">
        <f t="shared" si="69"/>
        <v>0</v>
      </c>
      <c r="J521" s="484">
        <f t="shared" si="69"/>
        <v>0</v>
      </c>
      <c r="K521" s="484">
        <f t="shared" si="69"/>
        <v>0</v>
      </c>
      <c r="L521" s="484">
        <f t="shared" si="69"/>
        <v>0</v>
      </c>
      <c r="M521" s="484">
        <f t="shared" si="69"/>
        <v>0</v>
      </c>
    </row>
    <row r="522" spans="1:13" s="119" customFormat="1" ht="12.75" hidden="1">
      <c r="A522" s="121"/>
      <c r="B522" s="117"/>
      <c r="C522" s="118"/>
      <c r="D522" s="480"/>
      <c r="E522" s="480"/>
      <c r="F522" s="480"/>
      <c r="G522" s="480"/>
      <c r="H522" s="480"/>
      <c r="I522" s="480"/>
      <c r="J522" s="480"/>
      <c r="K522" s="480"/>
      <c r="L522" s="480"/>
      <c r="M522" s="480"/>
    </row>
    <row r="523" spans="1:13" s="119" customFormat="1" ht="12.75" hidden="1">
      <c r="B523" s="117"/>
      <c r="C523" s="118"/>
      <c r="D523" s="480"/>
      <c r="E523" s="480"/>
      <c r="F523" s="480"/>
      <c r="G523" s="480"/>
      <c r="H523" s="480"/>
      <c r="I523" s="480"/>
      <c r="J523" s="480"/>
      <c r="K523" s="480"/>
      <c r="L523" s="480"/>
      <c r="M523" s="480"/>
    </row>
    <row r="524" spans="1:13" s="119" customFormat="1" ht="12.75" hidden="1">
      <c r="B524" s="127" t="s">
        <v>574</v>
      </c>
      <c r="C524" s="118"/>
      <c r="D524" s="480"/>
      <c r="E524" s="480"/>
      <c r="F524" s="480"/>
      <c r="G524" s="480"/>
      <c r="H524" s="480"/>
      <c r="I524" s="481" t="s">
        <v>429</v>
      </c>
      <c r="J524" s="480"/>
      <c r="K524" s="480"/>
      <c r="L524" s="480"/>
      <c r="M524" s="480"/>
    </row>
    <row r="525" spans="1:13" s="119" customFormat="1" ht="12.75" hidden="1">
      <c r="B525" s="117"/>
      <c r="C525" s="118"/>
      <c r="D525" s="480"/>
      <c r="E525" s="481" t="s">
        <v>456</v>
      </c>
      <c r="F525" s="481" t="s">
        <v>457</v>
      </c>
      <c r="G525" s="481" t="s">
        <v>458</v>
      </c>
      <c r="H525" s="481" t="s">
        <v>459</v>
      </c>
      <c r="I525" s="481" t="s">
        <v>460</v>
      </c>
      <c r="J525" s="486" t="s">
        <v>461</v>
      </c>
      <c r="K525" s="481" t="s">
        <v>462</v>
      </c>
      <c r="L525" s="480"/>
      <c r="M525" s="481" t="s">
        <v>463</v>
      </c>
    </row>
    <row r="526" spans="1:13" s="119" customFormat="1" ht="12.75" hidden="1">
      <c r="B526" s="117"/>
      <c r="C526" s="123" t="s">
        <v>464</v>
      </c>
      <c r="D526" s="481" t="s">
        <v>465</v>
      </c>
      <c r="E526" s="481" t="s">
        <v>466</v>
      </c>
      <c r="F526" s="481" t="s">
        <v>466</v>
      </c>
      <c r="G526" s="481" t="s">
        <v>467</v>
      </c>
      <c r="H526" s="481" t="s">
        <v>467</v>
      </c>
      <c r="I526" s="481" t="s">
        <v>468</v>
      </c>
      <c r="J526" s="486" t="s">
        <v>469</v>
      </c>
      <c r="K526" s="481" t="s">
        <v>470</v>
      </c>
      <c r="L526" s="481" t="s">
        <v>442</v>
      </c>
      <c r="M526" s="481" t="s">
        <v>471</v>
      </c>
    </row>
    <row r="527" spans="1:13" s="119" customFormat="1" ht="12.75" hidden="1">
      <c r="B527" s="117"/>
      <c r="C527" s="118"/>
      <c r="D527" s="480"/>
      <c r="E527" s="481" t="str">
        <f>"(0)"</f>
        <v>(0)</v>
      </c>
      <c r="F527" s="481" t="str">
        <f>"(1)"</f>
        <v>(1)</v>
      </c>
      <c r="G527" s="481" t="str">
        <f>"(2)"</f>
        <v>(2)</v>
      </c>
      <c r="H527" s="481" t="str">
        <f>"(3)"</f>
        <v>(3)</v>
      </c>
      <c r="I527" s="481" t="str">
        <f>"(4)"</f>
        <v>(4)</v>
      </c>
      <c r="J527" s="481" t="str">
        <f>"(5)"</f>
        <v>(5)</v>
      </c>
      <c r="K527" s="481" t="str">
        <f>"(7)"</f>
        <v>(7)</v>
      </c>
      <c r="L527" s="481" t="str">
        <f>"(8)"</f>
        <v>(8)</v>
      </c>
      <c r="M527" s="481" t="str">
        <f>"(9)"</f>
        <v>(9)</v>
      </c>
    </row>
    <row r="528" spans="1:13" s="119" customFormat="1" ht="12.75" hidden="1">
      <c r="B528" s="117">
        <v>21</v>
      </c>
      <c r="C528" s="118" t="s">
        <v>175</v>
      </c>
      <c r="D528" s="480">
        <f t="shared" ref="D528:D533" si="70">SUM(E528:M528)</f>
        <v>0</v>
      </c>
      <c r="E528" s="488"/>
      <c r="F528" s="481" t="s">
        <v>472</v>
      </c>
      <c r="G528" s="488"/>
      <c r="H528" s="488"/>
      <c r="I528" s="488"/>
      <c r="J528" s="488"/>
      <c r="K528" s="488"/>
      <c r="L528" s="488"/>
      <c r="M528" s="488"/>
    </row>
    <row r="529" spans="1:13" s="119" customFormat="1" ht="12.75" hidden="1">
      <c r="B529" s="117">
        <v>27</v>
      </c>
      <c r="C529" s="118" t="s">
        <v>182</v>
      </c>
      <c r="D529" s="480">
        <f t="shared" si="70"/>
        <v>0</v>
      </c>
      <c r="E529" s="488"/>
      <c r="F529" s="481" t="s">
        <v>472</v>
      </c>
      <c r="G529" s="488"/>
      <c r="H529" s="488"/>
      <c r="I529" s="488"/>
      <c r="J529" s="488"/>
      <c r="K529" s="488"/>
      <c r="L529" s="488"/>
      <c r="M529" s="488"/>
    </row>
    <row r="530" spans="1:13" s="119" customFormat="1" ht="12.75" hidden="1">
      <c r="B530" s="117">
        <v>60</v>
      </c>
      <c r="C530" s="118" t="s">
        <v>190</v>
      </c>
      <c r="D530" s="480">
        <f t="shared" si="70"/>
        <v>0</v>
      </c>
      <c r="E530" s="488"/>
      <c r="F530" s="481" t="s">
        <v>472</v>
      </c>
      <c r="G530" s="488"/>
      <c r="H530" s="488"/>
      <c r="I530" s="488"/>
      <c r="J530" s="488"/>
      <c r="K530" s="488"/>
      <c r="L530" s="488"/>
      <c r="M530" s="488"/>
    </row>
    <row r="531" spans="1:13" s="119" customFormat="1" ht="12.75" hidden="1">
      <c r="B531" s="117">
        <v>83</v>
      </c>
      <c r="C531" s="118" t="s">
        <v>124</v>
      </c>
      <c r="D531" s="480">
        <f t="shared" si="70"/>
        <v>0</v>
      </c>
      <c r="E531" s="488"/>
      <c r="F531" s="481" t="s">
        <v>472</v>
      </c>
      <c r="G531" s="481" t="s">
        <v>472</v>
      </c>
      <c r="H531" s="481" t="s">
        <v>472</v>
      </c>
      <c r="I531" s="481" t="s">
        <v>472</v>
      </c>
      <c r="J531" s="481" t="s">
        <v>472</v>
      </c>
      <c r="K531" s="488"/>
      <c r="L531" s="481" t="s">
        <v>472</v>
      </c>
      <c r="M531" s="481" t="s">
        <v>472</v>
      </c>
    </row>
    <row r="532" spans="1:13" s="119" customFormat="1" ht="12.75" hidden="1">
      <c r="B532" s="117">
        <v>89</v>
      </c>
      <c r="C532" s="118" t="s">
        <v>548</v>
      </c>
      <c r="D532" s="480">
        <f t="shared" si="70"/>
        <v>0</v>
      </c>
      <c r="E532" s="487"/>
      <c r="F532" s="481" t="s">
        <v>472</v>
      </c>
      <c r="G532" s="489" t="s">
        <v>472</v>
      </c>
      <c r="H532" s="490" t="s">
        <v>472</v>
      </c>
      <c r="I532" s="489" t="s">
        <v>472</v>
      </c>
      <c r="J532" s="489" t="s">
        <v>472</v>
      </c>
      <c r="K532" s="489" t="s">
        <v>472</v>
      </c>
      <c r="L532" s="489" t="s">
        <v>472</v>
      </c>
      <c r="M532" s="456"/>
    </row>
    <row r="533" spans="1:13" s="119" customFormat="1" ht="12.75" hidden="1">
      <c r="B533" s="117">
        <v>98</v>
      </c>
      <c r="C533" s="118" t="s">
        <v>127</v>
      </c>
      <c r="D533" s="480">
        <f t="shared" si="70"/>
        <v>0</v>
      </c>
      <c r="E533" s="488"/>
      <c r="F533" s="481" t="s">
        <v>472</v>
      </c>
      <c r="G533" s="488"/>
      <c r="H533" s="488"/>
      <c r="I533" s="488"/>
      <c r="J533" s="488"/>
      <c r="K533" s="488"/>
      <c r="L533" s="488"/>
      <c r="M533" s="488"/>
    </row>
    <row r="534" spans="1:13" s="119" customFormat="1" ht="15" hidden="1">
      <c r="B534" s="117">
        <v>99</v>
      </c>
      <c r="C534" s="118" t="s">
        <v>427</v>
      </c>
      <c r="D534" s="482">
        <f>SUM(E534:F534)</f>
        <v>0</v>
      </c>
      <c r="E534" s="482"/>
      <c r="F534" s="482"/>
      <c r="G534" s="483" t="s">
        <v>472</v>
      </c>
      <c r="H534" s="483" t="s">
        <v>472</v>
      </c>
      <c r="I534" s="483" t="s">
        <v>472</v>
      </c>
      <c r="J534" s="483" t="s">
        <v>472</v>
      </c>
      <c r="K534" s="483" t="s">
        <v>472</v>
      </c>
      <c r="L534" s="483" t="s">
        <v>472</v>
      </c>
      <c r="M534" s="483" t="s">
        <v>472</v>
      </c>
    </row>
    <row r="535" spans="1:13" s="121" customFormat="1" ht="15" hidden="1">
      <c r="A535" s="119"/>
      <c r="B535" s="124"/>
      <c r="C535" s="110" t="s">
        <v>474</v>
      </c>
      <c r="D535" s="484">
        <f t="shared" ref="D535:M535" si="71">SUM(D528:D534)</f>
        <v>0</v>
      </c>
      <c r="E535" s="484">
        <f t="shared" si="71"/>
        <v>0</v>
      </c>
      <c r="F535" s="484">
        <f t="shared" si="71"/>
        <v>0</v>
      </c>
      <c r="G535" s="484">
        <f t="shared" si="71"/>
        <v>0</v>
      </c>
      <c r="H535" s="484">
        <f t="shared" si="71"/>
        <v>0</v>
      </c>
      <c r="I535" s="484">
        <f t="shared" si="71"/>
        <v>0</v>
      </c>
      <c r="J535" s="484">
        <f t="shared" si="71"/>
        <v>0</v>
      </c>
      <c r="K535" s="484">
        <f t="shared" si="71"/>
        <v>0</v>
      </c>
      <c r="L535" s="484">
        <f t="shared" si="71"/>
        <v>0</v>
      </c>
      <c r="M535" s="484">
        <f t="shared" si="71"/>
        <v>0</v>
      </c>
    </row>
    <row r="536" spans="1:13" s="119" customFormat="1" ht="12.75" hidden="1">
      <c r="A536" s="121"/>
      <c r="B536" s="117"/>
      <c r="C536" s="118"/>
      <c r="D536" s="480"/>
      <c r="E536" s="480"/>
      <c r="F536" s="480"/>
      <c r="G536" s="480"/>
      <c r="H536" s="480"/>
      <c r="I536" s="480"/>
      <c r="J536" s="480"/>
      <c r="K536" s="480"/>
      <c r="L536" s="480"/>
      <c r="M536" s="480"/>
    </row>
    <row r="537" spans="1:13" s="119" customFormat="1" ht="12.75" hidden="1">
      <c r="B537" s="117"/>
      <c r="C537" s="118"/>
      <c r="D537" s="480"/>
      <c r="E537" s="480"/>
      <c r="F537" s="480"/>
      <c r="G537" s="480"/>
      <c r="H537" s="480"/>
      <c r="I537" s="480"/>
      <c r="J537" s="480"/>
      <c r="K537" s="480"/>
      <c r="L537" s="480"/>
      <c r="M537" s="480"/>
    </row>
    <row r="538" spans="1:13" s="119" customFormat="1" ht="12.75" hidden="1">
      <c r="B538" s="127" t="s">
        <v>575</v>
      </c>
      <c r="C538" s="118"/>
      <c r="D538" s="480"/>
      <c r="E538" s="480"/>
      <c r="F538" s="480"/>
      <c r="G538" s="480"/>
      <c r="H538" s="480"/>
      <c r="I538" s="481" t="s">
        <v>429</v>
      </c>
      <c r="J538" s="480"/>
      <c r="K538" s="480"/>
      <c r="L538" s="480"/>
      <c r="M538" s="480"/>
    </row>
    <row r="539" spans="1:13" s="119" customFormat="1" ht="12.75" hidden="1">
      <c r="B539" s="117"/>
      <c r="C539" s="118"/>
      <c r="D539" s="480"/>
      <c r="E539" s="481" t="s">
        <v>456</v>
      </c>
      <c r="F539" s="481" t="s">
        <v>457</v>
      </c>
      <c r="G539" s="481" t="s">
        <v>458</v>
      </c>
      <c r="H539" s="481" t="s">
        <v>459</v>
      </c>
      <c r="I539" s="481" t="s">
        <v>460</v>
      </c>
      <c r="J539" s="486" t="s">
        <v>461</v>
      </c>
      <c r="K539" s="481" t="s">
        <v>462</v>
      </c>
      <c r="L539" s="480"/>
      <c r="M539" s="481" t="s">
        <v>463</v>
      </c>
    </row>
    <row r="540" spans="1:13" s="119" customFormat="1" ht="12.75" hidden="1">
      <c r="B540" s="117"/>
      <c r="C540" s="123" t="s">
        <v>464</v>
      </c>
      <c r="D540" s="481" t="s">
        <v>465</v>
      </c>
      <c r="E540" s="481" t="s">
        <v>466</v>
      </c>
      <c r="F540" s="481" t="s">
        <v>466</v>
      </c>
      <c r="G540" s="481" t="s">
        <v>467</v>
      </c>
      <c r="H540" s="481" t="s">
        <v>467</v>
      </c>
      <c r="I540" s="481" t="s">
        <v>468</v>
      </c>
      <c r="J540" s="486" t="s">
        <v>469</v>
      </c>
      <c r="K540" s="481" t="s">
        <v>470</v>
      </c>
      <c r="L540" s="481" t="s">
        <v>442</v>
      </c>
      <c r="M540" s="481" t="s">
        <v>471</v>
      </c>
    </row>
    <row r="541" spans="1:13" s="119" customFormat="1" ht="12.75" hidden="1">
      <c r="B541" s="117"/>
      <c r="C541" s="118"/>
      <c r="D541" s="480"/>
      <c r="E541" s="481" t="str">
        <f>"(0)"</f>
        <v>(0)</v>
      </c>
      <c r="F541" s="481" t="str">
        <f>"(1)"</f>
        <v>(1)</v>
      </c>
      <c r="G541" s="481" t="str">
        <f>"(2)"</f>
        <v>(2)</v>
      </c>
      <c r="H541" s="481" t="str">
        <f>"(3)"</f>
        <v>(3)</v>
      </c>
      <c r="I541" s="481" t="str">
        <f>"(4)"</f>
        <v>(4)</v>
      </c>
      <c r="J541" s="481" t="str">
        <f>"(5)"</f>
        <v>(5)</v>
      </c>
      <c r="K541" s="481" t="str">
        <f>"(7)"</f>
        <v>(7)</v>
      </c>
      <c r="L541" s="481" t="str">
        <f>"(8)"</f>
        <v>(8)</v>
      </c>
      <c r="M541" s="481" t="str">
        <f>"(9)"</f>
        <v>(9)</v>
      </c>
    </row>
    <row r="542" spans="1:13" s="119" customFormat="1" ht="12.75" hidden="1">
      <c r="B542" s="117">
        <v>21</v>
      </c>
      <c r="C542" s="118" t="s">
        <v>175</v>
      </c>
      <c r="D542" s="480">
        <f t="shared" ref="D542:D547" si="72">SUM(E542:M542)</f>
        <v>0</v>
      </c>
      <c r="E542" s="488"/>
      <c r="F542" s="481" t="s">
        <v>472</v>
      </c>
      <c r="G542" s="488"/>
      <c r="H542" s="488"/>
      <c r="I542" s="488"/>
      <c r="J542" s="488"/>
      <c r="K542" s="488"/>
      <c r="L542" s="488"/>
      <c r="M542" s="488"/>
    </row>
    <row r="543" spans="1:13" s="119" customFormat="1" ht="12.75" hidden="1">
      <c r="B543" s="117">
        <v>27</v>
      </c>
      <c r="C543" s="118" t="s">
        <v>182</v>
      </c>
      <c r="D543" s="480">
        <f t="shared" si="72"/>
        <v>0</v>
      </c>
      <c r="E543" s="488"/>
      <c r="F543" s="481" t="s">
        <v>472</v>
      </c>
      <c r="G543" s="488"/>
      <c r="H543" s="488"/>
      <c r="I543" s="488"/>
      <c r="J543" s="488"/>
      <c r="K543" s="488"/>
      <c r="L543" s="488"/>
      <c r="M543" s="488"/>
    </row>
    <row r="544" spans="1:13" s="119" customFormat="1" ht="12.75" hidden="1">
      <c r="B544" s="117">
        <v>60</v>
      </c>
      <c r="C544" s="118" t="s">
        <v>190</v>
      </c>
      <c r="D544" s="480">
        <f t="shared" si="72"/>
        <v>0</v>
      </c>
      <c r="E544" s="488"/>
      <c r="F544" s="481" t="s">
        <v>472</v>
      </c>
      <c r="G544" s="488"/>
      <c r="H544" s="488"/>
      <c r="I544" s="488"/>
      <c r="J544" s="488"/>
      <c r="K544" s="488"/>
      <c r="L544" s="488"/>
      <c r="M544" s="488"/>
    </row>
    <row r="545" spans="1:13" s="119" customFormat="1" ht="12.75" hidden="1">
      <c r="B545" s="117">
        <v>83</v>
      </c>
      <c r="C545" s="118" t="s">
        <v>124</v>
      </c>
      <c r="D545" s="480">
        <f t="shared" si="72"/>
        <v>0</v>
      </c>
      <c r="E545" s="488"/>
      <c r="F545" s="481" t="s">
        <v>472</v>
      </c>
      <c r="G545" s="481" t="s">
        <v>472</v>
      </c>
      <c r="H545" s="481" t="s">
        <v>472</v>
      </c>
      <c r="I545" s="481" t="s">
        <v>472</v>
      </c>
      <c r="J545" s="481" t="s">
        <v>472</v>
      </c>
      <c r="K545" s="488"/>
      <c r="L545" s="481" t="s">
        <v>472</v>
      </c>
      <c r="M545" s="481" t="s">
        <v>472</v>
      </c>
    </row>
    <row r="546" spans="1:13" s="119" customFormat="1" ht="12.75" hidden="1">
      <c r="B546" s="117">
        <v>89</v>
      </c>
      <c r="C546" s="118" t="s">
        <v>548</v>
      </c>
      <c r="D546" s="480">
        <f t="shared" si="72"/>
        <v>0</v>
      </c>
      <c r="E546" s="487"/>
      <c r="F546" s="481" t="s">
        <v>472</v>
      </c>
      <c r="G546" s="489" t="s">
        <v>472</v>
      </c>
      <c r="H546" s="490" t="s">
        <v>472</v>
      </c>
      <c r="I546" s="489" t="s">
        <v>472</v>
      </c>
      <c r="J546" s="489" t="s">
        <v>472</v>
      </c>
      <c r="K546" s="489" t="s">
        <v>472</v>
      </c>
      <c r="L546" s="489" t="s">
        <v>472</v>
      </c>
      <c r="M546" s="456"/>
    </row>
    <row r="547" spans="1:13" s="119" customFormat="1" ht="12.75" hidden="1">
      <c r="B547" s="117">
        <v>98</v>
      </c>
      <c r="C547" s="118" t="s">
        <v>127</v>
      </c>
      <c r="D547" s="480">
        <f t="shared" si="72"/>
        <v>0</v>
      </c>
      <c r="E547" s="488"/>
      <c r="F547" s="481" t="s">
        <v>472</v>
      </c>
      <c r="G547" s="488"/>
      <c r="H547" s="488"/>
      <c r="I547" s="488"/>
      <c r="J547" s="488"/>
      <c r="K547" s="488"/>
      <c r="L547" s="488"/>
      <c r="M547" s="488"/>
    </row>
    <row r="548" spans="1:13" s="119" customFormat="1" ht="15" hidden="1">
      <c r="B548" s="117">
        <v>99</v>
      </c>
      <c r="C548" s="118" t="s">
        <v>427</v>
      </c>
      <c r="D548" s="482">
        <f>SUM(E548:F548)</f>
        <v>0</v>
      </c>
      <c r="E548" s="482"/>
      <c r="F548" s="482"/>
      <c r="G548" s="483" t="s">
        <v>472</v>
      </c>
      <c r="H548" s="483" t="s">
        <v>472</v>
      </c>
      <c r="I548" s="483" t="s">
        <v>472</v>
      </c>
      <c r="J548" s="483" t="s">
        <v>472</v>
      </c>
      <c r="K548" s="483" t="s">
        <v>472</v>
      </c>
      <c r="L548" s="483" t="s">
        <v>472</v>
      </c>
      <c r="M548" s="483" t="s">
        <v>472</v>
      </c>
    </row>
    <row r="549" spans="1:13" s="121" customFormat="1" ht="15" hidden="1">
      <c r="A549" s="119"/>
      <c r="B549" s="124"/>
      <c r="C549" s="110" t="s">
        <v>474</v>
      </c>
      <c r="D549" s="484">
        <f t="shared" ref="D549:M549" si="73">SUM(D542:D548)</f>
        <v>0</v>
      </c>
      <c r="E549" s="484">
        <f t="shared" si="73"/>
        <v>0</v>
      </c>
      <c r="F549" s="484">
        <f t="shared" si="73"/>
        <v>0</v>
      </c>
      <c r="G549" s="484">
        <f t="shared" si="73"/>
        <v>0</v>
      </c>
      <c r="H549" s="484">
        <f t="shared" si="73"/>
        <v>0</v>
      </c>
      <c r="I549" s="484">
        <f t="shared" si="73"/>
        <v>0</v>
      </c>
      <c r="J549" s="484">
        <f t="shared" si="73"/>
        <v>0</v>
      </c>
      <c r="K549" s="484">
        <f t="shared" si="73"/>
        <v>0</v>
      </c>
      <c r="L549" s="484">
        <f t="shared" si="73"/>
        <v>0</v>
      </c>
      <c r="M549" s="484">
        <f t="shared" si="73"/>
        <v>0</v>
      </c>
    </row>
    <row r="550" spans="1:13" s="119" customFormat="1" ht="12.75" hidden="1">
      <c r="A550" s="121"/>
      <c r="B550" s="117"/>
      <c r="C550" s="118"/>
      <c r="D550" s="480"/>
      <c r="E550" s="480"/>
      <c r="F550" s="480"/>
      <c r="G550" s="480"/>
      <c r="H550" s="480"/>
      <c r="I550" s="480"/>
      <c r="J550" s="480"/>
      <c r="K550" s="480"/>
      <c r="L550" s="480"/>
      <c r="M550" s="480"/>
    </row>
    <row r="551" spans="1:13" s="119" customFormat="1" ht="12.75" hidden="1">
      <c r="B551" s="117"/>
      <c r="C551" s="118"/>
      <c r="D551" s="480"/>
      <c r="E551" s="480"/>
      <c r="F551" s="480"/>
      <c r="G551" s="480"/>
      <c r="H551" s="480"/>
      <c r="I551" s="480"/>
      <c r="J551" s="480"/>
      <c r="K551" s="480"/>
      <c r="L551" s="480"/>
      <c r="M551" s="480"/>
    </row>
    <row r="552" spans="1:13" s="119" customFormat="1" ht="12.75" hidden="1">
      <c r="B552" s="127" t="s">
        <v>576</v>
      </c>
      <c r="C552" s="118"/>
      <c r="D552" s="480"/>
      <c r="E552" s="480"/>
      <c r="F552" s="480"/>
      <c r="G552" s="480"/>
      <c r="H552" s="480"/>
      <c r="I552" s="481" t="s">
        <v>429</v>
      </c>
      <c r="J552" s="480"/>
      <c r="K552" s="480"/>
      <c r="L552" s="480"/>
      <c r="M552" s="480"/>
    </row>
    <row r="553" spans="1:13" s="119" customFormat="1" ht="12.75" hidden="1">
      <c r="B553" s="117"/>
      <c r="C553" s="118"/>
      <c r="D553" s="480"/>
      <c r="E553" s="481" t="s">
        <v>456</v>
      </c>
      <c r="F553" s="481" t="s">
        <v>457</v>
      </c>
      <c r="G553" s="481" t="s">
        <v>458</v>
      </c>
      <c r="H553" s="481" t="s">
        <v>459</v>
      </c>
      <c r="I553" s="481" t="s">
        <v>460</v>
      </c>
      <c r="J553" s="486" t="s">
        <v>461</v>
      </c>
      <c r="K553" s="481" t="s">
        <v>462</v>
      </c>
      <c r="L553" s="480"/>
      <c r="M553" s="481" t="s">
        <v>463</v>
      </c>
    </row>
    <row r="554" spans="1:13" s="119" customFormat="1" ht="12.75" hidden="1">
      <c r="B554" s="117"/>
      <c r="C554" s="123" t="s">
        <v>464</v>
      </c>
      <c r="D554" s="481" t="s">
        <v>465</v>
      </c>
      <c r="E554" s="481" t="s">
        <v>466</v>
      </c>
      <c r="F554" s="481" t="s">
        <v>466</v>
      </c>
      <c r="G554" s="481" t="s">
        <v>467</v>
      </c>
      <c r="H554" s="481" t="s">
        <v>467</v>
      </c>
      <c r="I554" s="481" t="s">
        <v>468</v>
      </c>
      <c r="J554" s="486" t="s">
        <v>469</v>
      </c>
      <c r="K554" s="481" t="s">
        <v>470</v>
      </c>
      <c r="L554" s="481" t="s">
        <v>442</v>
      </c>
      <c r="M554" s="481" t="s">
        <v>471</v>
      </c>
    </row>
    <row r="555" spans="1:13" s="119" customFormat="1" ht="12.75" hidden="1">
      <c r="B555" s="117"/>
      <c r="C555" s="118"/>
      <c r="D555" s="480"/>
      <c r="E555" s="481" t="str">
        <f>"(0)"</f>
        <v>(0)</v>
      </c>
      <c r="F555" s="481" t="str">
        <f>"(1)"</f>
        <v>(1)</v>
      </c>
      <c r="G555" s="481" t="str">
        <f>"(2)"</f>
        <v>(2)</v>
      </c>
      <c r="H555" s="481" t="str">
        <f>"(3)"</f>
        <v>(3)</v>
      </c>
      <c r="I555" s="481" t="str">
        <f>"(4)"</f>
        <v>(4)</v>
      </c>
      <c r="J555" s="481" t="str">
        <f>"(5)"</f>
        <v>(5)</v>
      </c>
      <c r="K555" s="481" t="str">
        <f>"(7)"</f>
        <v>(7)</v>
      </c>
      <c r="L555" s="481" t="str">
        <f>"(8)"</f>
        <v>(8)</v>
      </c>
      <c r="M555" s="481" t="str">
        <f>"(9)"</f>
        <v>(9)</v>
      </c>
    </row>
    <row r="556" spans="1:13" s="119" customFormat="1" ht="12.75" hidden="1">
      <c r="B556" s="117">
        <v>21</v>
      </c>
      <c r="C556" s="118" t="s">
        <v>175</v>
      </c>
      <c r="D556" s="480">
        <f t="shared" ref="D556:D562" si="74">SUM(E556:M556)</f>
        <v>0</v>
      </c>
      <c r="E556" s="488"/>
      <c r="F556" s="481" t="s">
        <v>472</v>
      </c>
      <c r="G556" s="488"/>
      <c r="H556" s="488"/>
      <c r="I556" s="488"/>
      <c r="J556" s="488"/>
      <c r="K556" s="488"/>
      <c r="L556" s="488"/>
      <c r="M556" s="488"/>
    </row>
    <row r="557" spans="1:13" s="119" customFormat="1" ht="12.75" hidden="1">
      <c r="B557" s="117">
        <v>26</v>
      </c>
      <c r="C557" s="118" t="s">
        <v>672</v>
      </c>
      <c r="D557" s="480">
        <f t="shared" si="74"/>
        <v>0</v>
      </c>
      <c r="E557" s="488"/>
      <c r="F557" s="481" t="s">
        <v>472</v>
      </c>
      <c r="G557" s="488"/>
      <c r="H557" s="488"/>
      <c r="I557" s="488"/>
      <c r="J557" s="488"/>
      <c r="K557" s="488"/>
      <c r="L557" s="488"/>
      <c r="M557" s="488"/>
    </row>
    <row r="558" spans="1:13" s="119" customFormat="1" ht="12.75" hidden="1">
      <c r="B558" s="117">
        <v>27</v>
      </c>
      <c r="C558" s="118" t="s">
        <v>182</v>
      </c>
      <c r="D558" s="480">
        <f t="shared" si="74"/>
        <v>0</v>
      </c>
      <c r="E558" s="488"/>
      <c r="F558" s="481" t="s">
        <v>472</v>
      </c>
      <c r="G558" s="488"/>
      <c r="H558" s="488"/>
      <c r="I558" s="488"/>
      <c r="J558" s="488"/>
      <c r="K558" s="488"/>
      <c r="L558" s="488"/>
      <c r="M558" s="488"/>
    </row>
    <row r="559" spans="1:13" s="119" customFormat="1" ht="12.75" hidden="1">
      <c r="B559" s="117">
        <v>60</v>
      </c>
      <c r="C559" s="118" t="s">
        <v>190</v>
      </c>
      <c r="D559" s="480">
        <f t="shared" si="74"/>
        <v>0</v>
      </c>
      <c r="E559" s="488"/>
      <c r="F559" s="481" t="s">
        <v>472</v>
      </c>
      <c r="G559" s="488"/>
      <c r="H559" s="488"/>
      <c r="I559" s="488"/>
      <c r="J559" s="488"/>
      <c r="K559" s="488"/>
      <c r="L559" s="488"/>
      <c r="M559" s="488"/>
    </row>
    <row r="560" spans="1:13" s="119" customFormat="1" ht="12.75" hidden="1">
      <c r="B560" s="117">
        <v>83</v>
      </c>
      <c r="C560" s="118" t="s">
        <v>124</v>
      </c>
      <c r="D560" s="480">
        <f t="shared" si="74"/>
        <v>0</v>
      </c>
      <c r="E560" s="488"/>
      <c r="F560" s="481" t="s">
        <v>472</v>
      </c>
      <c r="G560" s="481" t="s">
        <v>472</v>
      </c>
      <c r="H560" s="481" t="s">
        <v>472</v>
      </c>
      <c r="I560" s="481" t="s">
        <v>472</v>
      </c>
      <c r="J560" s="481" t="s">
        <v>472</v>
      </c>
      <c r="K560" s="488"/>
      <c r="L560" s="481" t="s">
        <v>472</v>
      </c>
      <c r="M560" s="481" t="s">
        <v>472</v>
      </c>
    </row>
    <row r="561" spans="1:13" s="119" customFormat="1" ht="12.75" hidden="1">
      <c r="B561" s="117">
        <v>89</v>
      </c>
      <c r="C561" s="118" t="s">
        <v>548</v>
      </c>
      <c r="D561" s="480">
        <f t="shared" si="74"/>
        <v>0</v>
      </c>
      <c r="E561" s="487"/>
      <c r="F561" s="481" t="s">
        <v>472</v>
      </c>
      <c r="G561" s="489" t="s">
        <v>472</v>
      </c>
      <c r="H561" s="490" t="s">
        <v>472</v>
      </c>
      <c r="I561" s="489" t="s">
        <v>472</v>
      </c>
      <c r="J561" s="489" t="s">
        <v>472</v>
      </c>
      <c r="K561" s="489" t="s">
        <v>472</v>
      </c>
      <c r="L561" s="489" t="s">
        <v>472</v>
      </c>
      <c r="M561" s="456"/>
    </row>
    <row r="562" spans="1:13" s="119" customFormat="1" ht="12.75" hidden="1">
      <c r="B562" s="117">
        <v>98</v>
      </c>
      <c r="C562" s="118" t="s">
        <v>127</v>
      </c>
      <c r="D562" s="480">
        <f t="shared" si="74"/>
        <v>0</v>
      </c>
      <c r="E562" s="488"/>
      <c r="F562" s="481" t="s">
        <v>472</v>
      </c>
      <c r="G562" s="488"/>
      <c r="H562" s="488"/>
      <c r="I562" s="488"/>
      <c r="J562" s="488"/>
      <c r="K562" s="488"/>
      <c r="L562" s="488"/>
      <c r="M562" s="488"/>
    </row>
    <row r="563" spans="1:13" s="119" customFormat="1" ht="15" hidden="1">
      <c r="B563" s="117">
        <v>99</v>
      </c>
      <c r="C563" s="118" t="s">
        <v>427</v>
      </c>
      <c r="D563" s="482">
        <f>SUM(E563:F563)</f>
        <v>0</v>
      </c>
      <c r="E563" s="482"/>
      <c r="F563" s="482"/>
      <c r="G563" s="483" t="s">
        <v>472</v>
      </c>
      <c r="H563" s="483" t="s">
        <v>472</v>
      </c>
      <c r="I563" s="483" t="s">
        <v>472</v>
      </c>
      <c r="J563" s="483" t="s">
        <v>472</v>
      </c>
      <c r="K563" s="483" t="s">
        <v>472</v>
      </c>
      <c r="L563" s="483" t="s">
        <v>472</v>
      </c>
      <c r="M563" s="483" t="s">
        <v>472</v>
      </c>
    </row>
    <row r="564" spans="1:13" s="121" customFormat="1" ht="15" hidden="1">
      <c r="A564" s="119"/>
      <c r="B564" s="124"/>
      <c r="C564" s="110" t="s">
        <v>474</v>
      </c>
      <c r="D564" s="484">
        <f t="shared" ref="D564:M564" si="75">SUM(D556:D563)</f>
        <v>0</v>
      </c>
      <c r="E564" s="484">
        <f t="shared" si="75"/>
        <v>0</v>
      </c>
      <c r="F564" s="484">
        <f t="shared" si="75"/>
        <v>0</v>
      </c>
      <c r="G564" s="484">
        <f t="shared" si="75"/>
        <v>0</v>
      </c>
      <c r="H564" s="484">
        <f t="shared" si="75"/>
        <v>0</v>
      </c>
      <c r="I564" s="484">
        <f t="shared" si="75"/>
        <v>0</v>
      </c>
      <c r="J564" s="484">
        <f t="shared" si="75"/>
        <v>0</v>
      </c>
      <c r="K564" s="484">
        <f t="shared" si="75"/>
        <v>0</v>
      </c>
      <c r="L564" s="484">
        <f t="shared" si="75"/>
        <v>0</v>
      </c>
      <c r="M564" s="484">
        <f t="shared" si="75"/>
        <v>0</v>
      </c>
    </row>
    <row r="565" spans="1:13" s="119" customFormat="1" ht="12.75" hidden="1">
      <c r="A565" s="121"/>
      <c r="B565" s="117"/>
      <c r="C565" s="118"/>
      <c r="D565" s="480"/>
      <c r="E565" s="480"/>
      <c r="F565" s="480"/>
      <c r="G565" s="480"/>
      <c r="H565" s="480"/>
      <c r="I565" s="480"/>
      <c r="J565" s="480"/>
      <c r="K565" s="480"/>
      <c r="L565" s="480"/>
      <c r="M565" s="480"/>
    </row>
    <row r="566" spans="1:13" s="119" customFormat="1" ht="12.75" hidden="1">
      <c r="B566" s="117"/>
      <c r="C566" s="118"/>
      <c r="D566" s="480"/>
      <c r="E566" s="480"/>
      <c r="F566" s="480"/>
      <c r="G566" s="480"/>
      <c r="H566" s="480"/>
      <c r="I566" s="480"/>
      <c r="J566" s="480"/>
      <c r="K566" s="480"/>
      <c r="L566" s="480"/>
      <c r="M566" s="480"/>
    </row>
    <row r="567" spans="1:13" s="119" customFormat="1" ht="12.75" hidden="1">
      <c r="B567" s="127" t="s">
        <v>559</v>
      </c>
      <c r="C567" s="118"/>
      <c r="D567" s="480"/>
      <c r="E567" s="480"/>
      <c r="F567" s="480"/>
      <c r="G567" s="480"/>
      <c r="H567" s="480"/>
      <c r="I567" s="481" t="s">
        <v>429</v>
      </c>
      <c r="J567" s="480"/>
      <c r="K567" s="480"/>
      <c r="L567" s="480"/>
      <c r="M567" s="480"/>
    </row>
    <row r="568" spans="1:13" s="119" customFormat="1" ht="12.75" hidden="1">
      <c r="B568" s="117"/>
      <c r="C568" s="118"/>
      <c r="D568" s="480"/>
      <c r="E568" s="481" t="s">
        <v>456</v>
      </c>
      <c r="F568" s="481" t="s">
        <v>457</v>
      </c>
      <c r="G568" s="481" t="s">
        <v>458</v>
      </c>
      <c r="H568" s="481" t="s">
        <v>459</v>
      </c>
      <c r="I568" s="481" t="s">
        <v>460</v>
      </c>
      <c r="J568" s="486" t="s">
        <v>461</v>
      </c>
      <c r="K568" s="481" t="s">
        <v>462</v>
      </c>
      <c r="L568" s="480"/>
      <c r="M568" s="481" t="s">
        <v>463</v>
      </c>
    </row>
    <row r="569" spans="1:13" s="119" customFormat="1" ht="12.75" hidden="1">
      <c r="B569" s="117"/>
      <c r="C569" s="123" t="s">
        <v>464</v>
      </c>
      <c r="D569" s="481" t="s">
        <v>465</v>
      </c>
      <c r="E569" s="481" t="s">
        <v>466</v>
      </c>
      <c r="F569" s="481" t="s">
        <v>466</v>
      </c>
      <c r="G569" s="481" t="s">
        <v>467</v>
      </c>
      <c r="H569" s="481" t="s">
        <v>467</v>
      </c>
      <c r="I569" s="481" t="s">
        <v>468</v>
      </c>
      <c r="J569" s="486" t="s">
        <v>469</v>
      </c>
      <c r="K569" s="481" t="s">
        <v>470</v>
      </c>
      <c r="L569" s="481" t="s">
        <v>442</v>
      </c>
      <c r="M569" s="481" t="s">
        <v>471</v>
      </c>
    </row>
    <row r="570" spans="1:13" s="119" customFormat="1" ht="12.75" hidden="1">
      <c r="B570" s="117"/>
      <c r="C570" s="118"/>
      <c r="D570" s="480"/>
      <c r="E570" s="481" t="str">
        <f>"(0)"</f>
        <v>(0)</v>
      </c>
      <c r="F570" s="481" t="str">
        <f>"(1)"</f>
        <v>(1)</v>
      </c>
      <c r="G570" s="481" t="str">
        <f>"(2)"</f>
        <v>(2)</v>
      </c>
      <c r="H570" s="481" t="str">
        <f>"(3)"</f>
        <v>(3)</v>
      </c>
      <c r="I570" s="481" t="str">
        <f>"(4)"</f>
        <v>(4)</v>
      </c>
      <c r="J570" s="481" t="str">
        <f>"(5)"</f>
        <v>(5)</v>
      </c>
      <c r="K570" s="481" t="str">
        <f>"(7)"</f>
        <v>(7)</v>
      </c>
      <c r="L570" s="481" t="str">
        <f>"(8)"</f>
        <v>(8)</v>
      </c>
      <c r="M570" s="481" t="str">
        <f>"(9)"</f>
        <v>(9)</v>
      </c>
    </row>
    <row r="571" spans="1:13" s="119" customFormat="1" ht="12.75" hidden="1">
      <c r="B571" s="117">
        <v>21</v>
      </c>
      <c r="C571" s="118" t="s">
        <v>175</v>
      </c>
      <c r="D571" s="480">
        <f t="shared" ref="D571:D574" si="76">SUM(E571:M571)</f>
        <v>0</v>
      </c>
      <c r="E571" s="488"/>
      <c r="F571" s="481" t="s">
        <v>472</v>
      </c>
      <c r="G571" s="488"/>
      <c r="H571" s="488"/>
      <c r="I571" s="488"/>
      <c r="J571" s="488"/>
      <c r="K571" s="488"/>
      <c r="L571" s="488"/>
      <c r="M571" s="488"/>
    </row>
    <row r="572" spans="1:13" s="119" customFormat="1" ht="12.75" hidden="1">
      <c r="B572" s="117">
        <v>22</v>
      </c>
      <c r="C572" s="118" t="s">
        <v>179</v>
      </c>
      <c r="D572" s="480">
        <f t="shared" si="76"/>
        <v>0</v>
      </c>
      <c r="E572" s="488"/>
      <c r="F572" s="481" t="s">
        <v>472</v>
      </c>
      <c r="G572" s="488"/>
      <c r="H572" s="488"/>
      <c r="I572" s="488"/>
      <c r="J572" s="488"/>
      <c r="K572" s="488"/>
      <c r="L572" s="488"/>
      <c r="M572" s="488"/>
    </row>
    <row r="573" spans="1:13" s="119" customFormat="1" ht="12.75" hidden="1">
      <c r="B573" s="117">
        <v>27</v>
      </c>
      <c r="C573" s="118" t="s">
        <v>182</v>
      </c>
      <c r="D573" s="480">
        <f t="shared" si="76"/>
        <v>0</v>
      </c>
      <c r="E573" s="488"/>
      <c r="F573" s="481" t="s">
        <v>472</v>
      </c>
      <c r="G573" s="488"/>
      <c r="H573" s="488"/>
      <c r="I573" s="488"/>
      <c r="J573" s="488"/>
      <c r="K573" s="488"/>
      <c r="L573" s="488"/>
      <c r="M573" s="488"/>
    </row>
    <row r="574" spans="1:13" s="119" customFormat="1" ht="15" hidden="1">
      <c r="B574" s="117">
        <v>98</v>
      </c>
      <c r="C574" s="118" t="s">
        <v>127</v>
      </c>
      <c r="D574" s="482">
        <f t="shared" si="76"/>
        <v>0</v>
      </c>
      <c r="E574" s="492"/>
      <c r="F574" s="483" t="s">
        <v>472</v>
      </c>
      <c r="G574" s="492"/>
      <c r="H574" s="492"/>
      <c r="I574" s="492"/>
      <c r="J574" s="492"/>
      <c r="K574" s="492"/>
      <c r="L574" s="492"/>
      <c r="M574" s="492"/>
    </row>
    <row r="575" spans="1:13" s="119" customFormat="1" ht="15" hidden="1">
      <c r="B575" s="124"/>
      <c r="C575" s="110" t="s">
        <v>474</v>
      </c>
      <c r="D575" s="484">
        <f t="shared" ref="D575:M575" si="77">SUM(D571:D574)</f>
        <v>0</v>
      </c>
      <c r="E575" s="484">
        <f t="shared" si="77"/>
        <v>0</v>
      </c>
      <c r="F575" s="484">
        <f t="shared" si="77"/>
        <v>0</v>
      </c>
      <c r="G575" s="484">
        <f t="shared" si="77"/>
        <v>0</v>
      </c>
      <c r="H575" s="484">
        <f t="shared" si="77"/>
        <v>0</v>
      </c>
      <c r="I575" s="484">
        <f t="shared" si="77"/>
        <v>0</v>
      </c>
      <c r="J575" s="484">
        <f t="shared" si="77"/>
        <v>0</v>
      </c>
      <c r="K575" s="484">
        <f t="shared" si="77"/>
        <v>0</v>
      </c>
      <c r="L575" s="484">
        <f t="shared" si="77"/>
        <v>0</v>
      </c>
      <c r="M575" s="484">
        <f t="shared" si="77"/>
        <v>0</v>
      </c>
    </row>
    <row r="576" spans="1:13" s="119" customFormat="1" ht="12.75" hidden="1">
      <c r="B576" s="129"/>
      <c r="C576" s="118"/>
      <c r="D576" s="480"/>
      <c r="E576" s="480"/>
      <c r="F576" s="480"/>
      <c r="G576" s="480"/>
      <c r="H576" s="480"/>
      <c r="I576" s="480"/>
      <c r="J576" s="480"/>
      <c r="K576" s="480"/>
      <c r="L576" s="480"/>
      <c r="M576" s="480"/>
    </row>
    <row r="577" spans="1:13" s="119" customFormat="1" ht="12.75" hidden="1">
      <c r="B577" s="129"/>
      <c r="C577" s="118"/>
      <c r="D577" s="480"/>
      <c r="E577" s="480"/>
      <c r="F577" s="480"/>
      <c r="G577" s="480"/>
      <c r="H577" s="480"/>
      <c r="I577" s="480"/>
      <c r="J577" s="480"/>
      <c r="K577" s="480"/>
      <c r="L577" s="480"/>
      <c r="M577" s="480"/>
    </row>
    <row r="578" spans="1:13" s="119" customFormat="1" ht="12.75">
      <c r="B578" s="127" t="s">
        <v>505</v>
      </c>
      <c r="C578" s="118"/>
      <c r="D578" s="480"/>
      <c r="E578" s="480"/>
      <c r="F578" s="480"/>
      <c r="G578" s="480"/>
      <c r="H578" s="480"/>
      <c r="I578" s="481" t="s">
        <v>429</v>
      </c>
      <c r="J578" s="480"/>
      <c r="K578" s="480"/>
      <c r="L578" s="480"/>
      <c r="M578" s="480"/>
    </row>
    <row r="579" spans="1:13" s="119" customFormat="1" ht="12.75">
      <c r="B579" s="117"/>
      <c r="C579" s="118"/>
      <c r="D579" s="480"/>
      <c r="E579" s="481" t="s">
        <v>456</v>
      </c>
      <c r="F579" s="481" t="s">
        <v>457</v>
      </c>
      <c r="G579" s="481" t="s">
        <v>458</v>
      </c>
      <c r="H579" s="481" t="s">
        <v>459</v>
      </c>
      <c r="I579" s="481" t="s">
        <v>460</v>
      </c>
      <c r="J579" s="486" t="s">
        <v>461</v>
      </c>
      <c r="K579" s="481" t="s">
        <v>462</v>
      </c>
      <c r="L579" s="480"/>
      <c r="M579" s="481" t="s">
        <v>463</v>
      </c>
    </row>
    <row r="580" spans="1:13" s="119" customFormat="1" ht="12.75">
      <c r="B580" s="117"/>
      <c r="C580" s="123" t="s">
        <v>464</v>
      </c>
      <c r="D580" s="481" t="s">
        <v>465</v>
      </c>
      <c r="E580" s="481" t="s">
        <v>466</v>
      </c>
      <c r="F580" s="481" t="s">
        <v>466</v>
      </c>
      <c r="G580" s="481" t="s">
        <v>467</v>
      </c>
      <c r="H580" s="481" t="s">
        <v>467</v>
      </c>
      <c r="I580" s="481" t="s">
        <v>468</v>
      </c>
      <c r="J580" s="486" t="s">
        <v>469</v>
      </c>
      <c r="K580" s="481" t="s">
        <v>470</v>
      </c>
      <c r="L580" s="481" t="s">
        <v>442</v>
      </c>
      <c r="M580" s="481" t="s">
        <v>471</v>
      </c>
    </row>
    <row r="581" spans="1:13" s="119" customFormat="1" ht="12.75">
      <c r="B581" s="117"/>
      <c r="C581" s="118"/>
      <c r="D581" s="480"/>
      <c r="E581" s="481" t="str">
        <f>"(0)"</f>
        <v>(0)</v>
      </c>
      <c r="F581" s="481" t="str">
        <f>"(1)"</f>
        <v>(1)</v>
      </c>
      <c r="G581" s="481" t="str">
        <f>"(2)"</f>
        <v>(2)</v>
      </c>
      <c r="H581" s="481" t="str">
        <f>"(3)"</f>
        <v>(3)</v>
      </c>
      <c r="I581" s="481" t="str">
        <f>"(4)"</f>
        <v>(4)</v>
      </c>
      <c r="J581" s="481" t="str">
        <f>"(5)"</f>
        <v>(5)</v>
      </c>
      <c r="K581" s="481" t="str">
        <f>"(7)"</f>
        <v>(7)</v>
      </c>
      <c r="L581" s="481" t="str">
        <f>"(8)"</f>
        <v>(8)</v>
      </c>
      <c r="M581" s="481" t="str">
        <f>"(9)"</f>
        <v>(9)</v>
      </c>
    </row>
    <row r="582" spans="1:13" s="119" customFormat="1" ht="12.75">
      <c r="B582" s="117">
        <v>21</v>
      </c>
      <c r="C582" s="118" t="s">
        <v>175</v>
      </c>
      <c r="D582" s="480">
        <f t="shared" ref="D582:D587" si="78">SUM(E582:M582)</f>
        <v>484250.25</v>
      </c>
      <c r="E582" s="488">
        <v>14725.66</v>
      </c>
      <c r="F582" s="481" t="s">
        <v>472</v>
      </c>
      <c r="G582" s="488">
        <v>2986.86</v>
      </c>
      <c r="H582" s="488">
        <v>143400.18</v>
      </c>
      <c r="I582" s="488">
        <v>57175.82</v>
      </c>
      <c r="J582" s="488">
        <v>9104.2900000000009</v>
      </c>
      <c r="K582" s="488">
        <v>252033.82</v>
      </c>
      <c r="L582" s="488">
        <v>4823.62</v>
      </c>
      <c r="M582" s="488"/>
    </row>
    <row r="583" spans="1:13" s="119" customFormat="1" ht="12.75">
      <c r="B583" s="117">
        <v>27</v>
      </c>
      <c r="C583" s="118" t="s">
        <v>182</v>
      </c>
      <c r="D583" s="480">
        <f t="shared" si="78"/>
        <v>227189.05</v>
      </c>
      <c r="E583" s="488">
        <v>5569.72</v>
      </c>
      <c r="F583" s="481" t="s">
        <v>472</v>
      </c>
      <c r="G583" s="488"/>
      <c r="H583" s="488">
        <v>148220.56</v>
      </c>
      <c r="I583" s="488">
        <v>68080.19</v>
      </c>
      <c r="J583" s="488">
        <v>688.4</v>
      </c>
      <c r="K583" s="488">
        <v>1722.47</v>
      </c>
      <c r="L583" s="488">
        <v>2907.71</v>
      </c>
      <c r="M583" s="488"/>
    </row>
    <row r="584" spans="1:13" s="119" customFormat="1" ht="12.75">
      <c r="B584" s="117">
        <v>60</v>
      </c>
      <c r="C584" s="118" t="s">
        <v>190</v>
      </c>
      <c r="D584" s="480">
        <f t="shared" si="78"/>
        <v>0</v>
      </c>
      <c r="E584" s="488"/>
      <c r="F584" s="481" t="s">
        <v>472</v>
      </c>
      <c r="G584" s="488"/>
      <c r="H584" s="488"/>
      <c r="I584" s="488"/>
      <c r="J584" s="488"/>
      <c r="K584" s="488"/>
      <c r="L584" s="488"/>
      <c r="M584" s="488"/>
    </row>
    <row r="585" spans="1:13" s="119" customFormat="1" ht="12.75">
      <c r="B585" s="117">
        <v>83</v>
      </c>
      <c r="C585" s="118" t="s">
        <v>124</v>
      </c>
      <c r="D585" s="480">
        <f t="shared" si="78"/>
        <v>0</v>
      </c>
      <c r="E585" s="488"/>
      <c r="F585" s="481" t="s">
        <v>472</v>
      </c>
      <c r="G585" s="481" t="s">
        <v>472</v>
      </c>
      <c r="H585" s="481" t="s">
        <v>472</v>
      </c>
      <c r="I585" s="481" t="s">
        <v>472</v>
      </c>
      <c r="J585" s="481" t="s">
        <v>472</v>
      </c>
      <c r="K585" s="488"/>
      <c r="L585" s="481" t="s">
        <v>472</v>
      </c>
      <c r="M585" s="481" t="s">
        <v>472</v>
      </c>
    </row>
    <row r="586" spans="1:13" s="119" customFormat="1" ht="12.75">
      <c r="B586" s="117">
        <v>89</v>
      </c>
      <c r="C586" s="118" t="s">
        <v>548</v>
      </c>
      <c r="D586" s="480">
        <f t="shared" si="78"/>
        <v>0</v>
      </c>
      <c r="E586" s="487"/>
      <c r="F586" s="481" t="s">
        <v>472</v>
      </c>
      <c r="G586" s="489" t="s">
        <v>472</v>
      </c>
      <c r="H586" s="490" t="s">
        <v>472</v>
      </c>
      <c r="I586" s="489" t="s">
        <v>472</v>
      </c>
      <c r="J586" s="489" t="s">
        <v>472</v>
      </c>
      <c r="K586" s="489" t="s">
        <v>472</v>
      </c>
      <c r="L586" s="489" t="s">
        <v>472</v>
      </c>
      <c r="M586" s="456"/>
    </row>
    <row r="587" spans="1:13" s="119" customFormat="1" ht="12.75">
      <c r="B587" s="117">
        <v>98</v>
      </c>
      <c r="C587" s="118" t="s">
        <v>127</v>
      </c>
      <c r="D587" s="480">
        <f t="shared" si="78"/>
        <v>2338863.06</v>
      </c>
      <c r="E587" s="488">
        <v>110547.68</v>
      </c>
      <c r="F587" s="481" t="s">
        <v>472</v>
      </c>
      <c r="G587" s="488"/>
      <c r="H587" s="488">
        <v>1433539.25</v>
      </c>
      <c r="I587" s="488">
        <v>513336.96</v>
      </c>
      <c r="J587" s="488">
        <v>58317.48</v>
      </c>
      <c r="K587" s="488">
        <v>210571.17</v>
      </c>
      <c r="L587" s="488">
        <v>12550.52</v>
      </c>
      <c r="M587" s="488"/>
    </row>
    <row r="588" spans="1:13" s="119" customFormat="1" ht="15">
      <c r="B588" s="117">
        <v>99</v>
      </c>
      <c r="C588" s="118" t="s">
        <v>427</v>
      </c>
      <c r="D588" s="482">
        <f>SUM(E588:F588)</f>
        <v>0</v>
      </c>
      <c r="E588" s="482">
        <v>0</v>
      </c>
      <c r="F588" s="482">
        <v>0</v>
      </c>
      <c r="G588" s="483" t="s">
        <v>472</v>
      </c>
      <c r="H588" s="483" t="s">
        <v>472</v>
      </c>
      <c r="I588" s="483" t="s">
        <v>472</v>
      </c>
      <c r="J588" s="483" t="s">
        <v>472</v>
      </c>
      <c r="K588" s="483" t="s">
        <v>472</v>
      </c>
      <c r="L588" s="483" t="s">
        <v>472</v>
      </c>
      <c r="M588" s="483" t="s">
        <v>472</v>
      </c>
    </row>
    <row r="589" spans="1:13" s="121" customFormat="1" ht="15">
      <c r="A589" s="119"/>
      <c r="B589" s="124"/>
      <c r="C589" s="110" t="s">
        <v>474</v>
      </c>
      <c r="D589" s="484">
        <f t="shared" ref="D589:M589" si="79">SUM(D582:D588)</f>
        <v>3050302.3600000003</v>
      </c>
      <c r="E589" s="484">
        <f t="shared" si="79"/>
        <v>130843.06</v>
      </c>
      <c r="F589" s="484">
        <f t="shared" si="79"/>
        <v>0</v>
      </c>
      <c r="G589" s="484">
        <f t="shared" si="79"/>
        <v>2986.86</v>
      </c>
      <c r="H589" s="484">
        <f t="shared" si="79"/>
        <v>1725159.99</v>
      </c>
      <c r="I589" s="484">
        <f t="shared" si="79"/>
        <v>638592.97</v>
      </c>
      <c r="J589" s="484">
        <f t="shared" si="79"/>
        <v>68110.17</v>
      </c>
      <c r="K589" s="484">
        <f t="shared" si="79"/>
        <v>464327.46</v>
      </c>
      <c r="L589" s="484">
        <f t="shared" si="79"/>
        <v>20281.849999999999</v>
      </c>
      <c r="M589" s="484">
        <f t="shared" si="79"/>
        <v>0</v>
      </c>
    </row>
    <row r="590" spans="1:13" s="119" customFormat="1" ht="12.75">
      <c r="A590" s="121"/>
      <c r="B590" s="117"/>
      <c r="C590" s="118"/>
      <c r="D590" s="480"/>
      <c r="E590" s="480"/>
      <c r="F590" s="480"/>
      <c r="G590" s="480"/>
      <c r="H590" s="480"/>
      <c r="I590" s="480"/>
      <c r="J590" s="480"/>
      <c r="K590" s="480"/>
      <c r="L590" s="480"/>
      <c r="M590" s="480"/>
    </row>
    <row r="591" spans="1:13" s="119" customFormat="1" ht="12.75">
      <c r="B591" s="117"/>
      <c r="C591" s="118"/>
      <c r="D591" s="480"/>
      <c r="E591" s="480"/>
      <c r="F591" s="480"/>
      <c r="G591" s="480"/>
      <c r="H591" s="480"/>
      <c r="I591" s="480"/>
      <c r="J591" s="480"/>
      <c r="K591" s="480"/>
      <c r="L591" s="480"/>
      <c r="M591" s="480"/>
    </row>
    <row r="592" spans="1:13" s="119" customFormat="1" ht="12.75">
      <c r="B592" s="127" t="s">
        <v>506</v>
      </c>
      <c r="C592" s="118"/>
      <c r="D592" s="480"/>
      <c r="E592" s="480"/>
      <c r="F592" s="480"/>
      <c r="G592" s="480"/>
      <c r="H592" s="480"/>
      <c r="I592" s="481" t="s">
        <v>429</v>
      </c>
      <c r="J592" s="480"/>
      <c r="K592" s="480"/>
      <c r="L592" s="480"/>
      <c r="M592" s="480"/>
    </row>
    <row r="593" spans="1:13" s="119" customFormat="1" ht="12.75">
      <c r="B593" s="117"/>
      <c r="C593" s="118"/>
      <c r="D593" s="480"/>
      <c r="E593" s="481" t="s">
        <v>456</v>
      </c>
      <c r="F593" s="481" t="s">
        <v>457</v>
      </c>
      <c r="G593" s="481" t="s">
        <v>458</v>
      </c>
      <c r="H593" s="481" t="s">
        <v>459</v>
      </c>
      <c r="I593" s="481" t="s">
        <v>460</v>
      </c>
      <c r="J593" s="486" t="s">
        <v>461</v>
      </c>
      <c r="K593" s="481" t="s">
        <v>462</v>
      </c>
      <c r="L593" s="480"/>
      <c r="M593" s="481" t="s">
        <v>463</v>
      </c>
    </row>
    <row r="594" spans="1:13" s="119" customFormat="1" ht="12.75">
      <c r="B594" s="117"/>
      <c r="C594" s="123" t="s">
        <v>464</v>
      </c>
      <c r="D594" s="481" t="s">
        <v>465</v>
      </c>
      <c r="E594" s="481" t="s">
        <v>466</v>
      </c>
      <c r="F594" s="481" t="s">
        <v>466</v>
      </c>
      <c r="G594" s="481" t="s">
        <v>467</v>
      </c>
      <c r="H594" s="481" t="s">
        <v>467</v>
      </c>
      <c r="I594" s="481" t="s">
        <v>468</v>
      </c>
      <c r="J594" s="486" t="s">
        <v>469</v>
      </c>
      <c r="K594" s="481" t="s">
        <v>470</v>
      </c>
      <c r="L594" s="481" t="s">
        <v>442</v>
      </c>
      <c r="M594" s="481" t="s">
        <v>471</v>
      </c>
    </row>
    <row r="595" spans="1:13" s="119" customFormat="1" ht="12.75">
      <c r="B595" s="117"/>
      <c r="C595" s="118"/>
      <c r="D595" s="480"/>
      <c r="E595" s="481" t="str">
        <f>"(0)"</f>
        <v>(0)</v>
      </c>
      <c r="F595" s="481" t="str">
        <f>"(1)"</f>
        <v>(1)</v>
      </c>
      <c r="G595" s="481" t="str">
        <f>"(2)"</f>
        <v>(2)</v>
      </c>
      <c r="H595" s="481" t="str">
        <f>"(3)"</f>
        <v>(3)</v>
      </c>
      <c r="I595" s="481" t="str">
        <f>"(4)"</f>
        <v>(4)</v>
      </c>
      <c r="J595" s="481" t="str">
        <f>"(5)"</f>
        <v>(5)</v>
      </c>
      <c r="K595" s="481" t="str">
        <f>"(7)"</f>
        <v>(7)</v>
      </c>
      <c r="L595" s="481" t="str">
        <f>"(8)"</f>
        <v>(8)</v>
      </c>
      <c r="M595" s="481" t="str">
        <f>"(9)"</f>
        <v>(9)</v>
      </c>
    </row>
    <row r="596" spans="1:13" s="119" customFormat="1" ht="12.75">
      <c r="B596" s="117">
        <v>60</v>
      </c>
      <c r="C596" s="118" t="s">
        <v>190</v>
      </c>
      <c r="D596" s="480">
        <f>SUM(E596:M596)</f>
        <v>0</v>
      </c>
      <c r="E596" s="488"/>
      <c r="F596" s="481" t="s">
        <v>472</v>
      </c>
      <c r="G596" s="488"/>
      <c r="H596" s="488"/>
      <c r="I596" s="488"/>
      <c r="J596" s="488"/>
      <c r="K596" s="488"/>
      <c r="L596" s="488"/>
      <c r="M596" s="488"/>
    </row>
    <row r="597" spans="1:13" s="119" customFormat="1" ht="12.75">
      <c r="B597" s="117">
        <v>83</v>
      </c>
      <c r="C597" s="118" t="s">
        <v>124</v>
      </c>
      <c r="D597" s="480">
        <f>SUM(E597:M597)</f>
        <v>0</v>
      </c>
      <c r="E597" s="488"/>
      <c r="F597" s="481" t="s">
        <v>472</v>
      </c>
      <c r="G597" s="481" t="s">
        <v>472</v>
      </c>
      <c r="H597" s="481" t="s">
        <v>472</v>
      </c>
      <c r="I597" s="481" t="s">
        <v>472</v>
      </c>
      <c r="J597" s="481" t="s">
        <v>472</v>
      </c>
      <c r="K597" s="488"/>
      <c r="L597" s="481" t="s">
        <v>472</v>
      </c>
      <c r="M597" s="481" t="s">
        <v>472</v>
      </c>
    </row>
    <row r="598" spans="1:13" s="119" customFormat="1" ht="12.75">
      <c r="B598" s="117">
        <v>89</v>
      </c>
      <c r="C598" s="118" t="s">
        <v>548</v>
      </c>
      <c r="D598" s="480">
        <f>SUM(E598:M598)</f>
        <v>0</v>
      </c>
      <c r="E598" s="487"/>
      <c r="F598" s="481" t="s">
        <v>472</v>
      </c>
      <c r="G598" s="489" t="s">
        <v>472</v>
      </c>
      <c r="H598" s="490" t="s">
        <v>472</v>
      </c>
      <c r="I598" s="489" t="s">
        <v>472</v>
      </c>
      <c r="J598" s="489" t="s">
        <v>472</v>
      </c>
      <c r="K598" s="489" t="s">
        <v>472</v>
      </c>
      <c r="L598" s="489" t="s">
        <v>472</v>
      </c>
      <c r="M598" s="456"/>
    </row>
    <row r="599" spans="1:13" s="119" customFormat="1" ht="12.75">
      <c r="B599" s="117">
        <v>98</v>
      </c>
      <c r="C599" s="118" t="s">
        <v>127</v>
      </c>
      <c r="D599" s="480">
        <f>SUM(E599:M599)</f>
        <v>301022.52</v>
      </c>
      <c r="E599" s="493">
        <v>635.04</v>
      </c>
      <c r="F599" s="481" t="s">
        <v>472</v>
      </c>
      <c r="G599" s="488"/>
      <c r="H599" s="488">
        <v>175031.33</v>
      </c>
      <c r="I599" s="488">
        <v>40033.57</v>
      </c>
      <c r="J599" s="488">
        <v>15944.52</v>
      </c>
      <c r="K599" s="488">
        <v>67902.42</v>
      </c>
      <c r="L599" s="488">
        <v>1475.64</v>
      </c>
      <c r="M599" s="488"/>
    </row>
    <row r="600" spans="1:13" s="119" customFormat="1" ht="15">
      <c r="B600" s="117">
        <v>99</v>
      </c>
      <c r="C600" s="118" t="s">
        <v>427</v>
      </c>
      <c r="D600" s="482">
        <f>SUM(E600:F600)</f>
        <v>-30000</v>
      </c>
      <c r="E600" s="482">
        <v>0</v>
      </c>
      <c r="F600" s="482">
        <v>-30000</v>
      </c>
      <c r="G600" s="483" t="s">
        <v>472</v>
      </c>
      <c r="H600" s="483" t="s">
        <v>472</v>
      </c>
      <c r="I600" s="483" t="s">
        <v>472</v>
      </c>
      <c r="J600" s="483" t="s">
        <v>472</v>
      </c>
      <c r="K600" s="483" t="s">
        <v>472</v>
      </c>
      <c r="L600" s="483" t="s">
        <v>472</v>
      </c>
      <c r="M600" s="483" t="s">
        <v>472</v>
      </c>
    </row>
    <row r="601" spans="1:13" s="121" customFormat="1" ht="15">
      <c r="A601" s="119"/>
      <c r="B601" s="124"/>
      <c r="C601" s="110" t="s">
        <v>474</v>
      </c>
      <c r="D601" s="484">
        <f t="shared" ref="D601:M601" si="80">SUM(D596:D600)</f>
        <v>271022.52</v>
      </c>
      <c r="E601" s="484">
        <f t="shared" si="80"/>
        <v>635.04</v>
      </c>
      <c r="F601" s="484">
        <f t="shared" si="80"/>
        <v>-30000</v>
      </c>
      <c r="G601" s="484">
        <f t="shared" si="80"/>
        <v>0</v>
      </c>
      <c r="H601" s="484">
        <f t="shared" si="80"/>
        <v>175031.33</v>
      </c>
      <c r="I601" s="484">
        <f t="shared" si="80"/>
        <v>40033.57</v>
      </c>
      <c r="J601" s="484">
        <f t="shared" si="80"/>
        <v>15944.52</v>
      </c>
      <c r="K601" s="484">
        <f t="shared" si="80"/>
        <v>67902.42</v>
      </c>
      <c r="L601" s="484">
        <f t="shared" si="80"/>
        <v>1475.64</v>
      </c>
      <c r="M601" s="484">
        <f t="shared" si="80"/>
        <v>0</v>
      </c>
    </row>
    <row r="602" spans="1:13" s="119" customFormat="1" ht="12.75">
      <c r="A602" s="121"/>
      <c r="B602" s="129"/>
      <c r="C602" s="118"/>
      <c r="D602" s="480"/>
      <c r="E602" s="480"/>
      <c r="F602" s="480"/>
      <c r="G602" s="480"/>
      <c r="H602" s="480"/>
      <c r="I602" s="480"/>
      <c r="J602" s="480"/>
      <c r="K602" s="480"/>
      <c r="L602" s="480"/>
      <c r="M602" s="480"/>
    </row>
    <row r="603" spans="1:13" s="119" customFormat="1" ht="12.75">
      <c r="B603" s="129"/>
      <c r="C603" s="118"/>
      <c r="D603" s="480"/>
      <c r="E603" s="480"/>
      <c r="F603" s="480"/>
      <c r="G603" s="480"/>
      <c r="H603" s="480"/>
      <c r="I603" s="480"/>
      <c r="J603" s="480"/>
      <c r="K603" s="480"/>
      <c r="L603" s="480"/>
      <c r="M603" s="480"/>
    </row>
    <row r="604" spans="1:13" s="119" customFormat="1" ht="12.75">
      <c r="B604" s="127" t="s">
        <v>507</v>
      </c>
      <c r="C604" s="118"/>
      <c r="D604" s="480"/>
      <c r="E604" s="480"/>
      <c r="F604" s="480"/>
      <c r="G604" s="480"/>
      <c r="H604" s="480"/>
      <c r="I604" s="481" t="s">
        <v>429</v>
      </c>
      <c r="J604" s="480"/>
      <c r="K604" s="480"/>
      <c r="L604" s="480"/>
      <c r="M604" s="480"/>
    </row>
    <row r="605" spans="1:13" s="119" customFormat="1" ht="12.75">
      <c r="B605" s="117"/>
      <c r="C605" s="118"/>
      <c r="D605" s="480"/>
      <c r="E605" s="481" t="s">
        <v>456</v>
      </c>
      <c r="F605" s="481" t="s">
        <v>457</v>
      </c>
      <c r="G605" s="481" t="s">
        <v>458</v>
      </c>
      <c r="H605" s="481" t="s">
        <v>459</v>
      </c>
      <c r="I605" s="481" t="s">
        <v>460</v>
      </c>
      <c r="J605" s="486" t="s">
        <v>461</v>
      </c>
      <c r="K605" s="481" t="s">
        <v>462</v>
      </c>
      <c r="L605" s="480"/>
      <c r="M605" s="481" t="s">
        <v>463</v>
      </c>
    </row>
    <row r="606" spans="1:13" s="119" customFormat="1" ht="12.75">
      <c r="B606" s="117"/>
      <c r="C606" s="123" t="s">
        <v>464</v>
      </c>
      <c r="D606" s="481" t="s">
        <v>465</v>
      </c>
      <c r="E606" s="481" t="s">
        <v>466</v>
      </c>
      <c r="F606" s="481" t="s">
        <v>466</v>
      </c>
      <c r="G606" s="481" t="s">
        <v>467</v>
      </c>
      <c r="H606" s="481" t="s">
        <v>467</v>
      </c>
      <c r="I606" s="481" t="s">
        <v>468</v>
      </c>
      <c r="J606" s="486" t="s">
        <v>469</v>
      </c>
      <c r="K606" s="481" t="s">
        <v>470</v>
      </c>
      <c r="L606" s="481" t="s">
        <v>442</v>
      </c>
      <c r="M606" s="481" t="s">
        <v>471</v>
      </c>
    </row>
    <row r="607" spans="1:13" s="119" customFormat="1" ht="12.75">
      <c r="B607" s="117"/>
      <c r="C607" s="118"/>
      <c r="D607" s="480"/>
      <c r="E607" s="481" t="str">
        <f>"(0)"</f>
        <v>(0)</v>
      </c>
      <c r="F607" s="481" t="str">
        <f>"(1)"</f>
        <v>(1)</v>
      </c>
      <c r="G607" s="481" t="str">
        <f>"(2)"</f>
        <v>(2)</v>
      </c>
      <c r="H607" s="481" t="str">
        <f>"(3)"</f>
        <v>(3)</v>
      </c>
      <c r="I607" s="481" t="str">
        <f>"(4)"</f>
        <v>(4)</v>
      </c>
      <c r="J607" s="481" t="str">
        <f>"(5)"</f>
        <v>(5)</v>
      </c>
      <c r="K607" s="481" t="str">
        <f>"(7)"</f>
        <v>(7)</v>
      </c>
      <c r="L607" s="481" t="str">
        <f>"(8)"</f>
        <v>(8)</v>
      </c>
      <c r="M607" s="481" t="str">
        <f>"(9)"</f>
        <v>(9)</v>
      </c>
    </row>
    <row r="608" spans="1:13" s="119" customFormat="1" ht="12.75">
      <c r="B608" s="117">
        <v>21</v>
      </c>
      <c r="C608" s="118" t="s">
        <v>175</v>
      </c>
      <c r="D608" s="480">
        <f t="shared" ref="D608" si="81">SUM(E608:M608)</f>
        <v>0</v>
      </c>
      <c r="E608" s="488"/>
      <c r="F608" s="481" t="s">
        <v>472</v>
      </c>
      <c r="G608" s="488"/>
      <c r="H608" s="488"/>
      <c r="I608" s="488"/>
      <c r="J608" s="488"/>
      <c r="K608" s="488"/>
      <c r="L608" s="488"/>
      <c r="M608" s="488"/>
    </row>
    <row r="609" spans="1:13" s="119" customFormat="1" ht="12.75">
      <c r="B609" s="117">
        <v>60</v>
      </c>
      <c r="C609" s="118" t="s">
        <v>190</v>
      </c>
      <c r="D609" s="480">
        <f>SUM(E609:M609)</f>
        <v>0</v>
      </c>
      <c r="E609" s="488"/>
      <c r="F609" s="481" t="s">
        <v>472</v>
      </c>
      <c r="G609" s="488"/>
      <c r="H609" s="488"/>
      <c r="I609" s="488"/>
      <c r="J609" s="488"/>
      <c r="K609" s="488"/>
      <c r="L609" s="488"/>
      <c r="M609" s="488"/>
    </row>
    <row r="610" spans="1:13" s="119" customFormat="1" ht="12.75">
      <c r="B610" s="117">
        <v>72</v>
      </c>
      <c r="C610" s="118" t="s">
        <v>670</v>
      </c>
      <c r="D610" s="480">
        <f t="shared" ref="D610:D611" si="82">SUM(E610:M610)</f>
        <v>0</v>
      </c>
      <c r="E610" s="488"/>
      <c r="F610" s="481"/>
      <c r="G610" s="488"/>
      <c r="H610" s="488"/>
      <c r="I610" s="488"/>
      <c r="J610" s="488"/>
      <c r="K610" s="488"/>
      <c r="L610" s="488"/>
      <c r="M610" s="488"/>
    </row>
    <row r="611" spans="1:13" s="119" customFormat="1" ht="12.75">
      <c r="B611" s="117">
        <v>83</v>
      </c>
      <c r="C611" s="118" t="s">
        <v>124</v>
      </c>
      <c r="D611" s="480">
        <f t="shared" si="82"/>
        <v>0</v>
      </c>
      <c r="E611" s="488"/>
      <c r="F611" s="481" t="s">
        <v>472</v>
      </c>
      <c r="G611" s="481" t="s">
        <v>472</v>
      </c>
      <c r="H611" s="481" t="s">
        <v>472</v>
      </c>
      <c r="I611" s="481" t="s">
        <v>472</v>
      </c>
      <c r="J611" s="481" t="s">
        <v>472</v>
      </c>
      <c r="K611" s="488"/>
      <c r="L611" s="481" t="s">
        <v>472</v>
      </c>
      <c r="M611" s="481" t="s">
        <v>472</v>
      </c>
    </row>
    <row r="612" spans="1:13" s="119" customFormat="1" ht="12.75">
      <c r="B612" s="117">
        <v>89</v>
      </c>
      <c r="C612" s="118" t="s">
        <v>548</v>
      </c>
      <c r="D612" s="480">
        <f>SUM(E612:M612)</f>
        <v>0</v>
      </c>
      <c r="E612" s="487"/>
      <c r="F612" s="481" t="s">
        <v>472</v>
      </c>
      <c r="G612" s="489" t="s">
        <v>472</v>
      </c>
      <c r="H612" s="490" t="s">
        <v>472</v>
      </c>
      <c r="I612" s="489" t="s">
        <v>472</v>
      </c>
      <c r="J612" s="489" t="s">
        <v>472</v>
      </c>
      <c r="K612" s="489" t="s">
        <v>472</v>
      </c>
      <c r="L612" s="489" t="s">
        <v>472</v>
      </c>
      <c r="M612" s="456"/>
    </row>
    <row r="613" spans="1:13" s="119" customFormat="1" ht="12.75">
      <c r="B613" s="117">
        <v>98</v>
      </c>
      <c r="C613" s="118" t="s">
        <v>127</v>
      </c>
      <c r="D613" s="480">
        <f>SUM(E613:M613)</f>
        <v>247281.49</v>
      </c>
      <c r="E613" s="488">
        <v>5541.26</v>
      </c>
      <c r="F613" s="481" t="s">
        <v>472</v>
      </c>
      <c r="G613" s="488"/>
      <c r="H613" s="488">
        <v>82193.279999999999</v>
      </c>
      <c r="I613" s="488">
        <v>27657.42</v>
      </c>
      <c r="J613" s="488">
        <v>1761.53</v>
      </c>
      <c r="K613" s="488">
        <v>128358.5</v>
      </c>
      <c r="L613" s="488">
        <v>1769.5</v>
      </c>
      <c r="M613" s="488"/>
    </row>
    <row r="614" spans="1:13" s="119" customFormat="1" ht="15">
      <c r="B614" s="117">
        <v>99</v>
      </c>
      <c r="C614" s="118" t="s">
        <v>427</v>
      </c>
      <c r="D614" s="482">
        <f>SUM(E614:F614)</f>
        <v>0</v>
      </c>
      <c r="E614" s="482">
        <v>0</v>
      </c>
      <c r="F614" s="482">
        <v>0</v>
      </c>
      <c r="G614" s="483" t="s">
        <v>472</v>
      </c>
      <c r="H614" s="483" t="s">
        <v>472</v>
      </c>
      <c r="I614" s="483" t="s">
        <v>472</v>
      </c>
      <c r="J614" s="483" t="s">
        <v>472</v>
      </c>
      <c r="K614" s="483" t="s">
        <v>472</v>
      </c>
      <c r="L614" s="483" t="s">
        <v>472</v>
      </c>
      <c r="M614" s="483" t="s">
        <v>472</v>
      </c>
    </row>
    <row r="615" spans="1:13" s="121" customFormat="1" ht="15">
      <c r="A615" s="119"/>
      <c r="B615" s="124"/>
      <c r="C615" s="110" t="s">
        <v>474</v>
      </c>
      <c r="D615" s="484">
        <f t="shared" ref="D615:M615" si="83">SUM(D608:D614)</f>
        <v>247281.49</v>
      </c>
      <c r="E615" s="484">
        <f t="shared" si="83"/>
        <v>5541.26</v>
      </c>
      <c r="F615" s="484">
        <f t="shared" si="83"/>
        <v>0</v>
      </c>
      <c r="G615" s="484">
        <f t="shared" si="83"/>
        <v>0</v>
      </c>
      <c r="H615" s="484">
        <f t="shared" si="83"/>
        <v>82193.279999999999</v>
      </c>
      <c r="I615" s="484">
        <f t="shared" si="83"/>
        <v>27657.42</v>
      </c>
      <c r="J615" s="484">
        <f t="shared" si="83"/>
        <v>1761.53</v>
      </c>
      <c r="K615" s="484">
        <f t="shared" si="83"/>
        <v>128358.5</v>
      </c>
      <c r="L615" s="484">
        <f t="shared" si="83"/>
        <v>1769.5</v>
      </c>
      <c r="M615" s="484">
        <f t="shared" si="83"/>
        <v>0</v>
      </c>
    </row>
    <row r="616" spans="1:13" s="119" customFormat="1" ht="12.75">
      <c r="A616" s="121"/>
      <c r="B616" s="129"/>
      <c r="C616" s="118"/>
      <c r="D616" s="480"/>
      <c r="E616" s="480"/>
      <c r="F616" s="480"/>
      <c r="G616" s="480"/>
      <c r="H616" s="480"/>
      <c r="I616" s="480"/>
      <c r="J616" s="480"/>
      <c r="K616" s="480"/>
      <c r="L616" s="480"/>
      <c r="M616" s="480"/>
    </row>
    <row r="617" spans="1:13" s="119" customFormat="1" ht="12.75">
      <c r="B617" s="129"/>
      <c r="C617" s="118"/>
      <c r="D617" s="480"/>
      <c r="E617" s="480"/>
      <c r="F617" s="480"/>
      <c r="G617" s="480"/>
      <c r="H617" s="480"/>
      <c r="I617" s="480"/>
      <c r="J617" s="480"/>
      <c r="K617" s="480"/>
      <c r="L617" s="480"/>
      <c r="M617" s="480"/>
    </row>
    <row r="618" spans="1:13" s="119" customFormat="1" ht="12.75">
      <c r="B618" s="340" t="s">
        <v>508</v>
      </c>
      <c r="C618" s="341"/>
      <c r="D618" s="480"/>
      <c r="E618" s="480"/>
      <c r="F618" s="480"/>
      <c r="G618" s="480"/>
      <c r="H618" s="480"/>
      <c r="I618" s="481" t="s">
        <v>429</v>
      </c>
      <c r="J618" s="480"/>
      <c r="K618" s="480"/>
      <c r="L618" s="480"/>
      <c r="M618" s="480"/>
    </row>
    <row r="619" spans="1:13" s="119" customFormat="1" ht="12.75">
      <c r="B619" s="117"/>
      <c r="C619" s="118"/>
      <c r="D619" s="480"/>
      <c r="E619" s="481" t="s">
        <v>456</v>
      </c>
      <c r="F619" s="481" t="s">
        <v>457</v>
      </c>
      <c r="G619" s="481" t="s">
        <v>458</v>
      </c>
      <c r="H619" s="481" t="s">
        <v>459</v>
      </c>
      <c r="I619" s="481" t="s">
        <v>460</v>
      </c>
      <c r="J619" s="486" t="s">
        <v>461</v>
      </c>
      <c r="K619" s="481" t="s">
        <v>462</v>
      </c>
      <c r="L619" s="480"/>
      <c r="M619" s="481" t="s">
        <v>463</v>
      </c>
    </row>
    <row r="620" spans="1:13" s="119" customFormat="1" ht="12.75">
      <c r="B620" s="117"/>
      <c r="C620" s="123" t="s">
        <v>464</v>
      </c>
      <c r="D620" s="481" t="s">
        <v>465</v>
      </c>
      <c r="E620" s="481" t="s">
        <v>466</v>
      </c>
      <c r="F620" s="481" t="s">
        <v>466</v>
      </c>
      <c r="G620" s="481" t="s">
        <v>467</v>
      </c>
      <c r="H620" s="481" t="s">
        <v>467</v>
      </c>
      <c r="I620" s="481" t="s">
        <v>468</v>
      </c>
      <c r="J620" s="486" t="s">
        <v>469</v>
      </c>
      <c r="K620" s="481" t="s">
        <v>470</v>
      </c>
      <c r="L620" s="481" t="s">
        <v>442</v>
      </c>
      <c r="M620" s="481" t="s">
        <v>471</v>
      </c>
    </row>
    <row r="621" spans="1:13" s="119" customFormat="1" ht="12.75">
      <c r="B621" s="117"/>
      <c r="C621" s="118"/>
      <c r="D621" s="480"/>
      <c r="E621" s="481" t="str">
        <f>"(0)"</f>
        <v>(0)</v>
      </c>
      <c r="F621" s="481" t="str">
        <f>"(1)"</f>
        <v>(1)</v>
      </c>
      <c r="G621" s="481" t="str">
        <f>"(2)"</f>
        <v>(2)</v>
      </c>
      <c r="H621" s="481" t="str">
        <f>"(3)"</f>
        <v>(3)</v>
      </c>
      <c r="I621" s="481" t="str">
        <f>"(4)"</f>
        <v>(4)</v>
      </c>
      <c r="J621" s="481" t="str">
        <f>"(5)"</f>
        <v>(5)</v>
      </c>
      <c r="K621" s="481" t="str">
        <f>"(7)"</f>
        <v>(7)</v>
      </c>
      <c r="L621" s="481" t="str">
        <f>"(8)"</f>
        <v>(8)</v>
      </c>
      <c r="M621" s="481" t="str">
        <f>"(9)"</f>
        <v>(9)</v>
      </c>
    </row>
    <row r="622" spans="1:13" s="119" customFormat="1" ht="12.75">
      <c r="B622" s="117">
        <v>60</v>
      </c>
      <c r="C622" s="118" t="s">
        <v>190</v>
      </c>
      <c r="D622" s="480">
        <f>SUM(E622:M622)</f>
        <v>0</v>
      </c>
      <c r="E622" s="488"/>
      <c r="F622" s="481" t="s">
        <v>472</v>
      </c>
      <c r="G622" s="488"/>
      <c r="H622" s="488"/>
      <c r="I622" s="488"/>
      <c r="J622" s="488"/>
      <c r="K622" s="488"/>
      <c r="L622" s="488"/>
      <c r="M622" s="488"/>
    </row>
    <row r="623" spans="1:13" s="119" customFormat="1" ht="12.75">
      <c r="B623" s="117">
        <v>83</v>
      </c>
      <c r="C623" s="118" t="s">
        <v>124</v>
      </c>
      <c r="D623" s="480">
        <f>SUM(E623:M623)</f>
        <v>0</v>
      </c>
      <c r="E623" s="488"/>
      <c r="F623" s="481" t="s">
        <v>472</v>
      </c>
      <c r="G623" s="481" t="s">
        <v>472</v>
      </c>
      <c r="H623" s="481" t="s">
        <v>472</v>
      </c>
      <c r="I623" s="481" t="s">
        <v>472</v>
      </c>
      <c r="J623" s="481" t="s">
        <v>472</v>
      </c>
      <c r="K623" s="488"/>
      <c r="L623" s="481" t="s">
        <v>472</v>
      </c>
      <c r="M623" s="481" t="s">
        <v>472</v>
      </c>
    </row>
    <row r="624" spans="1:13" s="119" customFormat="1" ht="12.75">
      <c r="B624" s="117">
        <v>89</v>
      </c>
      <c r="C624" s="118" t="s">
        <v>548</v>
      </c>
      <c r="D624" s="480">
        <f>SUM(E624:M624)</f>
        <v>0</v>
      </c>
      <c r="E624" s="487"/>
      <c r="F624" s="481" t="s">
        <v>472</v>
      </c>
      <c r="G624" s="489" t="s">
        <v>472</v>
      </c>
      <c r="H624" s="490" t="s">
        <v>472</v>
      </c>
      <c r="I624" s="489" t="s">
        <v>472</v>
      </c>
      <c r="J624" s="489" t="s">
        <v>472</v>
      </c>
      <c r="K624" s="489" t="s">
        <v>472</v>
      </c>
      <c r="L624" s="489" t="s">
        <v>472</v>
      </c>
      <c r="M624" s="456"/>
    </row>
    <row r="625" spans="1:13" s="119" customFormat="1" ht="12.75">
      <c r="B625" s="117">
        <v>98</v>
      </c>
      <c r="C625" s="118" t="s">
        <v>127</v>
      </c>
      <c r="D625" s="480">
        <f>SUM(E625:M625)</f>
        <v>3779104.33</v>
      </c>
      <c r="E625" s="488"/>
      <c r="F625" s="481" t="s">
        <v>472</v>
      </c>
      <c r="G625" s="488"/>
      <c r="H625" s="493">
        <v>2821902.28</v>
      </c>
      <c r="I625" s="493">
        <v>957202.05</v>
      </c>
      <c r="J625" s="493"/>
      <c r="K625" s="493"/>
      <c r="L625" s="493"/>
      <c r="M625" s="493"/>
    </row>
    <row r="626" spans="1:13" s="119" customFormat="1" ht="15">
      <c r="B626" s="117">
        <v>99</v>
      </c>
      <c r="C626" s="118" t="s">
        <v>427</v>
      </c>
      <c r="D626" s="482">
        <f>SUM(E626:F626)</f>
        <v>0</v>
      </c>
      <c r="E626" s="482">
        <v>0</v>
      </c>
      <c r="F626" s="482">
        <v>0</v>
      </c>
      <c r="G626" s="483" t="s">
        <v>472</v>
      </c>
      <c r="H626" s="483" t="s">
        <v>472</v>
      </c>
      <c r="I626" s="483" t="s">
        <v>472</v>
      </c>
      <c r="J626" s="483" t="s">
        <v>472</v>
      </c>
      <c r="K626" s="483" t="s">
        <v>472</v>
      </c>
      <c r="L626" s="483" t="s">
        <v>472</v>
      </c>
      <c r="M626" s="483" t="s">
        <v>472</v>
      </c>
    </row>
    <row r="627" spans="1:13" s="121" customFormat="1" ht="15">
      <c r="A627" s="119"/>
      <c r="B627" s="124"/>
      <c r="C627" s="110" t="s">
        <v>474</v>
      </c>
      <c r="D627" s="484">
        <f t="shared" ref="D627:M627" si="84">SUM(D622:D626)</f>
        <v>3779104.33</v>
      </c>
      <c r="E627" s="484">
        <f t="shared" si="84"/>
        <v>0</v>
      </c>
      <c r="F627" s="484">
        <f t="shared" si="84"/>
        <v>0</v>
      </c>
      <c r="G627" s="484">
        <f t="shared" si="84"/>
        <v>0</v>
      </c>
      <c r="H627" s="484">
        <f t="shared" si="84"/>
        <v>2821902.28</v>
      </c>
      <c r="I627" s="484">
        <f t="shared" si="84"/>
        <v>957202.05</v>
      </c>
      <c r="J627" s="484">
        <f t="shared" si="84"/>
        <v>0</v>
      </c>
      <c r="K627" s="484">
        <f t="shared" si="84"/>
        <v>0</v>
      </c>
      <c r="L627" s="484">
        <f t="shared" si="84"/>
        <v>0</v>
      </c>
      <c r="M627" s="484">
        <f t="shared" si="84"/>
        <v>0</v>
      </c>
    </row>
    <row r="628" spans="1:13" s="119" customFormat="1" ht="12.75">
      <c r="A628" s="121"/>
      <c r="B628" s="129"/>
      <c r="C628" s="118"/>
      <c r="D628" s="480"/>
      <c r="E628" s="480"/>
      <c r="F628" s="480"/>
      <c r="G628" s="480"/>
      <c r="H628" s="480"/>
      <c r="I628" s="480"/>
      <c r="J628" s="480"/>
      <c r="K628" s="480"/>
      <c r="L628" s="480"/>
      <c r="M628" s="480"/>
    </row>
    <row r="629" spans="1:13" s="119" customFormat="1" ht="12.75">
      <c r="B629" s="129"/>
      <c r="C629" s="118"/>
      <c r="D629" s="480"/>
      <c r="E629" s="480"/>
      <c r="F629" s="480"/>
      <c r="G629" s="480"/>
      <c r="H629" s="480"/>
      <c r="I629" s="480"/>
      <c r="J629" s="480"/>
      <c r="K629" s="480"/>
      <c r="L629" s="480"/>
      <c r="M629" s="480"/>
    </row>
    <row r="630" spans="1:13" s="119" customFormat="1" ht="12.75" hidden="1">
      <c r="B630" s="127" t="s">
        <v>509</v>
      </c>
      <c r="C630" s="118"/>
      <c r="D630" s="480"/>
      <c r="E630" s="480"/>
      <c r="F630" s="480"/>
      <c r="G630" s="480"/>
      <c r="H630" s="480"/>
      <c r="I630" s="481" t="s">
        <v>429</v>
      </c>
      <c r="J630" s="480"/>
      <c r="K630" s="480"/>
      <c r="L630" s="480"/>
      <c r="M630" s="480"/>
    </row>
    <row r="631" spans="1:13" s="119" customFormat="1" ht="12.75" hidden="1">
      <c r="B631" s="117"/>
      <c r="C631" s="118"/>
      <c r="D631" s="480"/>
      <c r="E631" s="481" t="s">
        <v>456</v>
      </c>
      <c r="F631" s="481" t="s">
        <v>457</v>
      </c>
      <c r="G631" s="481" t="s">
        <v>458</v>
      </c>
      <c r="H631" s="481" t="s">
        <v>459</v>
      </c>
      <c r="I631" s="481" t="s">
        <v>460</v>
      </c>
      <c r="J631" s="486" t="s">
        <v>461</v>
      </c>
      <c r="K631" s="481" t="s">
        <v>462</v>
      </c>
      <c r="L631" s="480"/>
      <c r="M631" s="481" t="s">
        <v>463</v>
      </c>
    </row>
    <row r="632" spans="1:13" s="119" customFormat="1" ht="12.75" hidden="1">
      <c r="B632" s="117"/>
      <c r="C632" s="123" t="s">
        <v>464</v>
      </c>
      <c r="D632" s="481" t="s">
        <v>465</v>
      </c>
      <c r="E632" s="481" t="s">
        <v>466</v>
      </c>
      <c r="F632" s="481" t="s">
        <v>466</v>
      </c>
      <c r="G632" s="481" t="s">
        <v>467</v>
      </c>
      <c r="H632" s="481" t="s">
        <v>467</v>
      </c>
      <c r="I632" s="481" t="s">
        <v>468</v>
      </c>
      <c r="J632" s="486" t="s">
        <v>469</v>
      </c>
      <c r="K632" s="481" t="s">
        <v>470</v>
      </c>
      <c r="L632" s="481" t="s">
        <v>442</v>
      </c>
      <c r="M632" s="481" t="s">
        <v>471</v>
      </c>
    </row>
    <row r="633" spans="1:13" s="119" customFormat="1" ht="12.75" hidden="1">
      <c r="B633" s="117"/>
      <c r="C633" s="118"/>
      <c r="D633" s="480"/>
      <c r="E633" s="481" t="str">
        <f>"(0)"</f>
        <v>(0)</v>
      </c>
      <c r="F633" s="481" t="str">
        <f>"(1)"</f>
        <v>(1)</v>
      </c>
      <c r="G633" s="481" t="str">
        <f>"(2)"</f>
        <v>(2)</v>
      </c>
      <c r="H633" s="481" t="str">
        <f>"(3)"</f>
        <v>(3)</v>
      </c>
      <c r="I633" s="481" t="str">
        <f>"(4)"</f>
        <v>(4)</v>
      </c>
      <c r="J633" s="481" t="str">
        <f>"(5)"</f>
        <v>(5)</v>
      </c>
      <c r="K633" s="481" t="str">
        <f>"(7)"</f>
        <v>(7)</v>
      </c>
      <c r="L633" s="481" t="str">
        <f>"(8)"</f>
        <v>(8)</v>
      </c>
      <c r="M633" s="481" t="str">
        <f>"(9)"</f>
        <v>(9)</v>
      </c>
    </row>
    <row r="634" spans="1:13" s="119" customFormat="1" ht="12.75" hidden="1">
      <c r="B634" s="117">
        <v>60</v>
      </c>
      <c r="C634" s="118" t="s">
        <v>190</v>
      </c>
      <c r="D634" s="480">
        <f>SUM(E634:M634)</f>
        <v>0</v>
      </c>
      <c r="E634" s="488"/>
      <c r="F634" s="481" t="s">
        <v>472</v>
      </c>
      <c r="G634" s="488"/>
      <c r="H634" s="488"/>
      <c r="I634" s="488"/>
      <c r="J634" s="488"/>
      <c r="K634" s="488"/>
      <c r="L634" s="488"/>
      <c r="M634" s="488"/>
    </row>
    <row r="635" spans="1:13" s="119" customFormat="1" ht="12.75" hidden="1">
      <c r="B635" s="117">
        <v>83</v>
      </c>
      <c r="C635" s="118" t="s">
        <v>124</v>
      </c>
      <c r="D635" s="480">
        <f>SUM(E635:M635)</f>
        <v>0</v>
      </c>
      <c r="E635" s="488"/>
      <c r="F635" s="481" t="s">
        <v>472</v>
      </c>
      <c r="G635" s="481" t="s">
        <v>472</v>
      </c>
      <c r="H635" s="481" t="s">
        <v>472</v>
      </c>
      <c r="I635" s="481" t="s">
        <v>472</v>
      </c>
      <c r="J635" s="481" t="s">
        <v>472</v>
      </c>
      <c r="K635" s="488"/>
      <c r="L635" s="481" t="s">
        <v>472</v>
      </c>
      <c r="M635" s="481" t="s">
        <v>472</v>
      </c>
    </row>
    <row r="636" spans="1:13" s="119" customFormat="1" ht="12.75" hidden="1">
      <c r="B636" s="117">
        <v>89</v>
      </c>
      <c r="C636" s="118" t="s">
        <v>548</v>
      </c>
      <c r="D636" s="480">
        <f>SUM(E636:M636)</f>
        <v>0</v>
      </c>
      <c r="E636" s="487"/>
      <c r="F636" s="481" t="s">
        <v>472</v>
      </c>
      <c r="G636" s="489" t="s">
        <v>472</v>
      </c>
      <c r="H636" s="490" t="s">
        <v>472</v>
      </c>
      <c r="I636" s="489" t="s">
        <v>472</v>
      </c>
      <c r="J636" s="489" t="s">
        <v>472</v>
      </c>
      <c r="K636" s="489" t="s">
        <v>472</v>
      </c>
      <c r="L636" s="489" t="s">
        <v>472</v>
      </c>
      <c r="M636" s="456"/>
    </row>
    <row r="637" spans="1:13" s="119" customFormat="1" ht="12.75" hidden="1">
      <c r="B637" s="117">
        <v>98</v>
      </c>
      <c r="C637" s="118" t="s">
        <v>127</v>
      </c>
      <c r="D637" s="480">
        <f>SUM(E637:M637)</f>
        <v>0</v>
      </c>
      <c r="E637" s="488"/>
      <c r="F637" s="481" t="s">
        <v>472</v>
      </c>
      <c r="G637" s="488"/>
      <c r="H637" s="488"/>
      <c r="I637" s="488"/>
      <c r="J637" s="488"/>
      <c r="K637" s="488"/>
      <c r="L637" s="488"/>
      <c r="M637" s="488"/>
    </row>
    <row r="638" spans="1:13" s="119" customFormat="1" ht="15" hidden="1">
      <c r="B638" s="117">
        <v>99</v>
      </c>
      <c r="C638" s="118" t="s">
        <v>427</v>
      </c>
      <c r="D638" s="482">
        <f>SUM(E638:F638)</f>
        <v>0</v>
      </c>
      <c r="E638" s="482"/>
      <c r="F638" s="482"/>
      <c r="G638" s="483" t="s">
        <v>472</v>
      </c>
      <c r="H638" s="483" t="s">
        <v>472</v>
      </c>
      <c r="I638" s="483" t="s">
        <v>472</v>
      </c>
      <c r="J638" s="483" t="s">
        <v>472</v>
      </c>
      <c r="K638" s="483" t="s">
        <v>472</v>
      </c>
      <c r="L638" s="483" t="s">
        <v>472</v>
      </c>
      <c r="M638" s="483" t="s">
        <v>472</v>
      </c>
    </row>
    <row r="639" spans="1:13" s="121" customFormat="1" ht="15" hidden="1">
      <c r="A639" s="119"/>
      <c r="B639" s="124"/>
      <c r="C639" s="110" t="s">
        <v>474</v>
      </c>
      <c r="D639" s="484">
        <f t="shared" ref="D639:M639" si="85">SUM(D634:D638)</f>
        <v>0</v>
      </c>
      <c r="E639" s="484">
        <f t="shared" si="85"/>
        <v>0</v>
      </c>
      <c r="F639" s="484">
        <f t="shared" si="85"/>
        <v>0</v>
      </c>
      <c r="G639" s="484">
        <f t="shared" si="85"/>
        <v>0</v>
      </c>
      <c r="H639" s="484">
        <f t="shared" si="85"/>
        <v>0</v>
      </c>
      <c r="I639" s="484">
        <f t="shared" si="85"/>
        <v>0</v>
      </c>
      <c r="J639" s="484">
        <f t="shared" si="85"/>
        <v>0</v>
      </c>
      <c r="K639" s="484">
        <f t="shared" si="85"/>
        <v>0</v>
      </c>
      <c r="L639" s="484">
        <f t="shared" si="85"/>
        <v>0</v>
      </c>
      <c r="M639" s="484">
        <f t="shared" si="85"/>
        <v>0</v>
      </c>
    </row>
    <row r="640" spans="1:13" s="119" customFormat="1" ht="12.75" hidden="1">
      <c r="A640" s="121"/>
      <c r="B640" s="117"/>
      <c r="C640" s="118"/>
      <c r="D640" s="480"/>
      <c r="E640" s="481"/>
      <c r="F640" s="481"/>
      <c r="G640" s="481"/>
      <c r="H640" s="481"/>
      <c r="I640" s="481"/>
      <c r="J640" s="481"/>
      <c r="K640" s="481"/>
      <c r="L640" s="481"/>
      <c r="M640" s="481"/>
    </row>
    <row r="641" spans="1:13" s="119" customFormat="1" ht="12.75" hidden="1">
      <c r="B641" s="117"/>
      <c r="C641" s="118"/>
      <c r="D641" s="480"/>
      <c r="E641" s="481"/>
      <c r="F641" s="481"/>
      <c r="G641" s="481"/>
      <c r="H641" s="481"/>
      <c r="I641" s="481"/>
      <c r="J641" s="481"/>
      <c r="K641" s="481"/>
      <c r="L641" s="481"/>
      <c r="M641" s="481"/>
    </row>
    <row r="642" spans="1:13" s="119" customFormat="1" ht="12.75">
      <c r="B642" s="127" t="s">
        <v>510</v>
      </c>
      <c r="C642" s="118"/>
      <c r="D642" s="480"/>
      <c r="E642" s="480"/>
      <c r="F642" s="480"/>
      <c r="G642" s="480"/>
      <c r="H642" s="480"/>
      <c r="I642" s="481" t="s">
        <v>429</v>
      </c>
      <c r="J642" s="480"/>
      <c r="K642" s="480"/>
      <c r="L642" s="480"/>
      <c r="M642" s="480"/>
    </row>
    <row r="643" spans="1:13" s="119" customFormat="1" ht="12.75">
      <c r="B643" s="117"/>
      <c r="C643" s="118"/>
      <c r="D643" s="480"/>
      <c r="E643" s="481" t="s">
        <v>456</v>
      </c>
      <c r="F643" s="481" t="s">
        <v>457</v>
      </c>
      <c r="G643" s="481" t="s">
        <v>458</v>
      </c>
      <c r="H643" s="481" t="s">
        <v>459</v>
      </c>
      <c r="I643" s="481" t="s">
        <v>460</v>
      </c>
      <c r="J643" s="486" t="s">
        <v>461</v>
      </c>
      <c r="K643" s="481" t="s">
        <v>462</v>
      </c>
      <c r="L643" s="480"/>
      <c r="M643" s="481" t="s">
        <v>463</v>
      </c>
    </row>
    <row r="644" spans="1:13" s="119" customFormat="1" ht="12.75">
      <c r="B644" s="117"/>
      <c r="C644" s="123" t="s">
        <v>464</v>
      </c>
      <c r="D644" s="481" t="s">
        <v>465</v>
      </c>
      <c r="E644" s="481" t="s">
        <v>466</v>
      </c>
      <c r="F644" s="481" t="s">
        <v>466</v>
      </c>
      <c r="G644" s="481" t="s">
        <v>467</v>
      </c>
      <c r="H644" s="481" t="s">
        <v>467</v>
      </c>
      <c r="I644" s="481" t="s">
        <v>468</v>
      </c>
      <c r="J644" s="486" t="s">
        <v>469</v>
      </c>
      <c r="K644" s="481" t="s">
        <v>470</v>
      </c>
      <c r="L644" s="481" t="s">
        <v>442</v>
      </c>
      <c r="M644" s="481" t="s">
        <v>471</v>
      </c>
    </row>
    <row r="645" spans="1:13" s="119" customFormat="1" ht="12.75">
      <c r="B645" s="117"/>
      <c r="C645" s="118"/>
      <c r="D645" s="480"/>
      <c r="E645" s="481" t="str">
        <f>"(0)"</f>
        <v>(0)</v>
      </c>
      <c r="F645" s="481" t="str">
        <f>"(1)"</f>
        <v>(1)</v>
      </c>
      <c r="G645" s="481" t="str">
        <f>"(2)"</f>
        <v>(2)</v>
      </c>
      <c r="H645" s="481" t="str">
        <f>"(3)"</f>
        <v>(3)</v>
      </c>
      <c r="I645" s="481" t="str">
        <f>"(4)"</f>
        <v>(4)</v>
      </c>
      <c r="J645" s="481" t="str">
        <f>"(5)"</f>
        <v>(5)</v>
      </c>
      <c r="K645" s="481" t="str">
        <f>"(7)"</f>
        <v>(7)</v>
      </c>
      <c r="L645" s="481" t="str">
        <f>"(8)"</f>
        <v>(8)</v>
      </c>
      <c r="M645" s="481" t="str">
        <f>"(9)"</f>
        <v>(9)</v>
      </c>
    </row>
    <row r="646" spans="1:13" s="119" customFormat="1" ht="12.75">
      <c r="B646" s="117">
        <v>51</v>
      </c>
      <c r="C646" s="118" t="s">
        <v>422</v>
      </c>
      <c r="D646" s="480">
        <f t="shared" ref="D646:D653" si="86">SUM(E646:M646)</f>
        <v>895974.27999999991</v>
      </c>
      <c r="E646" s="493">
        <v>23921</v>
      </c>
      <c r="F646" s="481" t="s">
        <v>472</v>
      </c>
      <c r="G646" s="488"/>
      <c r="H646" s="488">
        <v>490680.07</v>
      </c>
      <c r="I646" s="488">
        <v>206813.18</v>
      </c>
      <c r="J646" s="488">
        <v>12580.98</v>
      </c>
      <c r="K646" s="488">
        <v>30108.37</v>
      </c>
      <c r="L646" s="488">
        <v>873.98</v>
      </c>
      <c r="M646" s="488">
        <v>130996.7</v>
      </c>
    </row>
    <row r="647" spans="1:13" s="119" customFormat="1" ht="12.75">
      <c r="B647" s="117">
        <v>52</v>
      </c>
      <c r="C647" s="118" t="s">
        <v>184</v>
      </c>
      <c r="D647" s="480">
        <f t="shared" si="86"/>
        <v>1197870.71</v>
      </c>
      <c r="E647" s="493">
        <v>784</v>
      </c>
      <c r="F647" s="481" t="s">
        <v>472</v>
      </c>
      <c r="G647" s="488"/>
      <c r="H647" s="488">
        <v>728440.56</v>
      </c>
      <c r="I647" s="488">
        <v>368281.55</v>
      </c>
      <c r="J647" s="488">
        <v>90315.43</v>
      </c>
      <c r="K647" s="488">
        <v>9813.9699999999993</v>
      </c>
      <c r="L647" s="488">
        <v>235.2</v>
      </c>
      <c r="M647" s="488"/>
    </row>
    <row r="648" spans="1:13" s="119" customFormat="1" ht="12.75">
      <c r="B648" s="117">
        <v>53</v>
      </c>
      <c r="C648" s="118" t="s">
        <v>185</v>
      </c>
      <c r="D648" s="480">
        <f t="shared" si="86"/>
        <v>130056.89</v>
      </c>
      <c r="E648" s="488"/>
      <c r="F648" s="481" t="s">
        <v>472</v>
      </c>
      <c r="G648" s="488"/>
      <c r="H648" s="488"/>
      <c r="I648" s="488"/>
      <c r="J648" s="488">
        <v>14925.51</v>
      </c>
      <c r="K648" s="488">
        <v>115131.38</v>
      </c>
      <c r="L648" s="488"/>
      <c r="M648" s="488"/>
    </row>
    <row r="649" spans="1:13" s="119" customFormat="1" ht="12.75">
      <c r="B649" s="117">
        <v>56</v>
      </c>
      <c r="C649" s="118" t="s">
        <v>108</v>
      </c>
      <c r="D649" s="480">
        <f t="shared" si="86"/>
        <v>0</v>
      </c>
      <c r="E649" s="488"/>
      <c r="F649" s="481" t="s">
        <v>472</v>
      </c>
      <c r="G649" s="488"/>
      <c r="H649" s="488"/>
      <c r="I649" s="488"/>
      <c r="J649" s="488"/>
      <c r="K649" s="488"/>
      <c r="L649" s="488"/>
      <c r="M649" s="488"/>
    </row>
    <row r="650" spans="1:13" s="119" customFormat="1" ht="12.75">
      <c r="B650" s="117">
        <v>59</v>
      </c>
      <c r="C650" s="118" t="s">
        <v>473</v>
      </c>
      <c r="D650" s="480">
        <f t="shared" si="86"/>
        <v>-65498.35</v>
      </c>
      <c r="E650" s="488"/>
      <c r="F650" s="481" t="s">
        <v>472</v>
      </c>
      <c r="G650" s="488"/>
      <c r="H650" s="488"/>
      <c r="I650" s="488"/>
      <c r="J650" s="488"/>
      <c r="K650" s="488"/>
      <c r="L650" s="488"/>
      <c r="M650" s="488">
        <v>-65498.35</v>
      </c>
    </row>
    <row r="651" spans="1:13" s="119" customFormat="1" ht="12.75">
      <c r="B651" s="117">
        <v>60</v>
      </c>
      <c r="C651" s="118" t="s">
        <v>190</v>
      </c>
      <c r="D651" s="480">
        <f t="shared" si="86"/>
        <v>144323.25</v>
      </c>
      <c r="E651" s="488"/>
      <c r="F651" s="481" t="s">
        <v>472</v>
      </c>
      <c r="G651" s="488"/>
      <c r="H651" s="488">
        <v>6775.06</v>
      </c>
      <c r="I651" s="488">
        <v>2086.4299999999998</v>
      </c>
      <c r="J651" s="488">
        <v>756.98</v>
      </c>
      <c r="K651" s="488">
        <v>134704.78</v>
      </c>
      <c r="L651" s="488"/>
      <c r="M651" s="488"/>
    </row>
    <row r="652" spans="1:13" s="119" customFormat="1" ht="12.75">
      <c r="B652" s="117">
        <v>83</v>
      </c>
      <c r="C652" s="118" t="s">
        <v>124</v>
      </c>
      <c r="D652" s="480">
        <f t="shared" si="86"/>
        <v>0</v>
      </c>
      <c r="E652" s="488"/>
      <c r="F652" s="481" t="s">
        <v>472</v>
      </c>
      <c r="G652" s="481" t="s">
        <v>472</v>
      </c>
      <c r="H652" s="481" t="s">
        <v>472</v>
      </c>
      <c r="I652" s="481" t="s">
        <v>472</v>
      </c>
      <c r="J652" s="481" t="s">
        <v>472</v>
      </c>
      <c r="K652" s="488"/>
      <c r="L652" s="481" t="s">
        <v>472</v>
      </c>
      <c r="M652" s="481" t="s">
        <v>472</v>
      </c>
    </row>
    <row r="653" spans="1:13" s="119" customFormat="1" ht="12.75">
      <c r="B653" s="117">
        <v>89</v>
      </c>
      <c r="C653" s="118" t="s">
        <v>548</v>
      </c>
      <c r="D653" s="480">
        <f t="shared" si="86"/>
        <v>0</v>
      </c>
      <c r="E653" s="487"/>
      <c r="F653" s="481" t="s">
        <v>472</v>
      </c>
      <c r="G653" s="489" t="s">
        <v>472</v>
      </c>
      <c r="H653" s="490" t="s">
        <v>472</v>
      </c>
      <c r="I653" s="489" t="s">
        <v>472</v>
      </c>
      <c r="J653" s="489" t="s">
        <v>472</v>
      </c>
      <c r="K653" s="489" t="s">
        <v>472</v>
      </c>
      <c r="L653" s="489" t="s">
        <v>472</v>
      </c>
      <c r="M653" s="456"/>
    </row>
    <row r="654" spans="1:13" s="119" customFormat="1" ht="15">
      <c r="B654" s="117">
        <v>99</v>
      </c>
      <c r="C654" s="118" t="s">
        <v>427</v>
      </c>
      <c r="D654" s="482">
        <f>SUM(E654:F654)</f>
        <v>-24966.53</v>
      </c>
      <c r="E654" s="482">
        <v>0</v>
      </c>
      <c r="F654" s="482">
        <v>-24966.53</v>
      </c>
      <c r="G654" s="483" t="s">
        <v>472</v>
      </c>
      <c r="H654" s="483" t="s">
        <v>472</v>
      </c>
      <c r="I654" s="483" t="s">
        <v>472</v>
      </c>
      <c r="J654" s="483" t="s">
        <v>472</v>
      </c>
      <c r="K654" s="483" t="s">
        <v>472</v>
      </c>
      <c r="L654" s="483" t="s">
        <v>472</v>
      </c>
      <c r="M654" s="483" t="s">
        <v>472</v>
      </c>
    </row>
    <row r="655" spans="1:13" s="121" customFormat="1" ht="15">
      <c r="A655" s="119"/>
      <c r="B655" s="124"/>
      <c r="C655" s="110" t="s">
        <v>474</v>
      </c>
      <c r="D655" s="484">
        <f t="shared" ref="D655:M655" si="87">SUM(D646:D654)</f>
        <v>2277760.25</v>
      </c>
      <c r="E655" s="484">
        <f t="shared" si="87"/>
        <v>24705</v>
      </c>
      <c r="F655" s="484">
        <f t="shared" si="87"/>
        <v>-24966.53</v>
      </c>
      <c r="G655" s="484">
        <f t="shared" si="87"/>
        <v>0</v>
      </c>
      <c r="H655" s="484">
        <f t="shared" si="87"/>
        <v>1225895.6900000002</v>
      </c>
      <c r="I655" s="484">
        <f t="shared" si="87"/>
        <v>577181.16</v>
      </c>
      <c r="J655" s="484">
        <f t="shared" si="87"/>
        <v>118578.89999999998</v>
      </c>
      <c r="K655" s="484">
        <f t="shared" si="87"/>
        <v>289758.5</v>
      </c>
      <c r="L655" s="484">
        <f t="shared" si="87"/>
        <v>1109.18</v>
      </c>
      <c r="M655" s="484">
        <f t="shared" si="87"/>
        <v>65498.35</v>
      </c>
    </row>
    <row r="656" spans="1:13" s="119" customFormat="1" ht="12.75">
      <c r="A656" s="121"/>
      <c r="B656" s="117"/>
      <c r="C656" s="118"/>
      <c r="D656" s="480"/>
      <c r="E656" s="480"/>
      <c r="F656" s="480"/>
      <c r="G656" s="480"/>
      <c r="H656" s="480"/>
      <c r="I656" s="480"/>
      <c r="J656" s="480"/>
      <c r="K656" s="480"/>
      <c r="L656" s="480"/>
      <c r="M656" s="480"/>
    </row>
    <row r="657" spans="1:13" s="119" customFormat="1" ht="12.75">
      <c r="B657" s="117"/>
      <c r="C657" s="118"/>
      <c r="D657" s="480"/>
      <c r="E657" s="480"/>
      <c r="F657" s="480"/>
      <c r="G657" s="480"/>
      <c r="H657" s="480"/>
      <c r="I657" s="480"/>
      <c r="J657" s="480"/>
      <c r="K657" s="480"/>
      <c r="L657" s="480"/>
      <c r="M657" s="480"/>
    </row>
    <row r="658" spans="1:13" s="119" customFormat="1" ht="12.75" hidden="1">
      <c r="B658" s="127" t="s">
        <v>511</v>
      </c>
      <c r="C658" s="118"/>
      <c r="D658" s="480"/>
      <c r="E658" s="480"/>
      <c r="F658" s="480"/>
      <c r="G658" s="480"/>
      <c r="H658" s="480"/>
      <c r="I658" s="481" t="s">
        <v>429</v>
      </c>
      <c r="J658" s="480"/>
      <c r="K658" s="480"/>
      <c r="L658" s="480"/>
      <c r="M658" s="480"/>
    </row>
    <row r="659" spans="1:13" s="119" customFormat="1" ht="12.75" hidden="1">
      <c r="B659" s="117"/>
      <c r="C659" s="118"/>
      <c r="D659" s="480"/>
      <c r="E659" s="481" t="s">
        <v>456</v>
      </c>
      <c r="F659" s="481" t="s">
        <v>457</v>
      </c>
      <c r="G659" s="481" t="s">
        <v>458</v>
      </c>
      <c r="H659" s="481" t="s">
        <v>459</v>
      </c>
      <c r="I659" s="481" t="s">
        <v>460</v>
      </c>
      <c r="J659" s="486" t="s">
        <v>461</v>
      </c>
      <c r="K659" s="481" t="s">
        <v>462</v>
      </c>
      <c r="L659" s="480"/>
      <c r="M659" s="481" t="s">
        <v>463</v>
      </c>
    </row>
    <row r="660" spans="1:13" s="119" customFormat="1" ht="12.75" hidden="1">
      <c r="B660" s="117"/>
      <c r="C660" s="123" t="s">
        <v>464</v>
      </c>
      <c r="D660" s="481" t="s">
        <v>465</v>
      </c>
      <c r="E660" s="481" t="s">
        <v>466</v>
      </c>
      <c r="F660" s="481" t="s">
        <v>466</v>
      </c>
      <c r="G660" s="481" t="s">
        <v>467</v>
      </c>
      <c r="H660" s="481" t="s">
        <v>467</v>
      </c>
      <c r="I660" s="481" t="s">
        <v>468</v>
      </c>
      <c r="J660" s="486" t="s">
        <v>469</v>
      </c>
      <c r="K660" s="481" t="s">
        <v>470</v>
      </c>
      <c r="L660" s="481" t="s">
        <v>442</v>
      </c>
      <c r="M660" s="481" t="s">
        <v>471</v>
      </c>
    </row>
    <row r="661" spans="1:13" s="119" customFormat="1" ht="12.75" hidden="1">
      <c r="B661" s="117"/>
      <c r="C661" s="118"/>
      <c r="D661" s="480"/>
      <c r="E661" s="481" t="str">
        <f>"(0)"</f>
        <v>(0)</v>
      </c>
      <c r="F661" s="481" t="str">
        <f>"(1)"</f>
        <v>(1)</v>
      </c>
      <c r="G661" s="481" t="str">
        <f>"(2)"</f>
        <v>(2)</v>
      </c>
      <c r="H661" s="481" t="str">
        <f>"(3)"</f>
        <v>(3)</v>
      </c>
      <c r="I661" s="481" t="str">
        <f>"(4)"</f>
        <v>(4)</v>
      </c>
      <c r="J661" s="481" t="str">
        <f>"(5)"</f>
        <v>(5)</v>
      </c>
      <c r="K661" s="481" t="str">
        <f>"(7)"</f>
        <v>(7)</v>
      </c>
      <c r="L661" s="481" t="str">
        <f>"(8)"</f>
        <v>(8)</v>
      </c>
      <c r="M661" s="481" t="str">
        <f>"(9)"</f>
        <v>(9)</v>
      </c>
    </row>
    <row r="662" spans="1:13" s="119" customFormat="1" ht="12.75" hidden="1">
      <c r="B662" s="117">
        <v>60</v>
      </c>
      <c r="C662" s="118" t="s">
        <v>190</v>
      </c>
      <c r="D662" s="480">
        <f>SUM(E662:M662)</f>
        <v>0</v>
      </c>
      <c r="E662" s="488"/>
      <c r="F662" s="481" t="s">
        <v>472</v>
      </c>
      <c r="G662" s="488"/>
      <c r="H662" s="488"/>
      <c r="I662" s="488"/>
      <c r="J662" s="488"/>
      <c r="K662" s="488"/>
      <c r="L662" s="488"/>
      <c r="M662" s="488"/>
    </row>
    <row r="663" spans="1:13" s="119" customFormat="1" ht="12.75" hidden="1">
      <c r="B663" s="117">
        <v>83</v>
      </c>
      <c r="C663" s="118" t="s">
        <v>124</v>
      </c>
      <c r="D663" s="480">
        <f>SUM(E663:M663)</f>
        <v>0</v>
      </c>
      <c r="E663" s="488"/>
      <c r="F663" s="481" t="s">
        <v>472</v>
      </c>
      <c r="G663" s="481" t="s">
        <v>472</v>
      </c>
      <c r="H663" s="481" t="s">
        <v>472</v>
      </c>
      <c r="I663" s="481" t="s">
        <v>472</v>
      </c>
      <c r="J663" s="481" t="s">
        <v>472</v>
      </c>
      <c r="K663" s="488"/>
      <c r="L663" s="481" t="s">
        <v>472</v>
      </c>
      <c r="M663" s="481" t="s">
        <v>472</v>
      </c>
    </row>
    <row r="664" spans="1:13" s="119" customFormat="1" ht="12.75" hidden="1">
      <c r="B664" s="117">
        <v>89</v>
      </c>
      <c r="C664" s="118" t="s">
        <v>548</v>
      </c>
      <c r="D664" s="480">
        <f>SUM(E664:M664)</f>
        <v>0</v>
      </c>
      <c r="E664" s="487"/>
      <c r="F664" s="481" t="s">
        <v>472</v>
      </c>
      <c r="G664" s="489" t="s">
        <v>472</v>
      </c>
      <c r="H664" s="490" t="s">
        <v>472</v>
      </c>
      <c r="I664" s="489" t="s">
        <v>472</v>
      </c>
      <c r="J664" s="489" t="s">
        <v>472</v>
      </c>
      <c r="K664" s="489" t="s">
        <v>472</v>
      </c>
      <c r="L664" s="489" t="s">
        <v>472</v>
      </c>
      <c r="M664" s="456"/>
    </row>
    <row r="665" spans="1:13" s="119" customFormat="1" ht="12.75" hidden="1">
      <c r="B665" s="117">
        <v>98</v>
      </c>
      <c r="C665" s="118" t="s">
        <v>127</v>
      </c>
      <c r="D665" s="480">
        <f>SUM(E665:M665)</f>
        <v>0</v>
      </c>
      <c r="E665" s="488"/>
      <c r="F665" s="481" t="s">
        <v>472</v>
      </c>
      <c r="G665" s="488"/>
      <c r="H665" s="488"/>
      <c r="I665" s="488"/>
      <c r="J665" s="488"/>
      <c r="K665" s="488"/>
      <c r="L665" s="488"/>
      <c r="M665" s="488"/>
    </row>
    <row r="666" spans="1:13" s="119" customFormat="1" ht="15" hidden="1">
      <c r="B666" s="117">
        <v>99</v>
      </c>
      <c r="C666" s="118" t="s">
        <v>427</v>
      </c>
      <c r="D666" s="482">
        <f>SUM(E666:F666)</f>
        <v>0</v>
      </c>
      <c r="E666" s="482"/>
      <c r="F666" s="482"/>
      <c r="G666" s="483" t="s">
        <v>472</v>
      </c>
      <c r="H666" s="483" t="s">
        <v>472</v>
      </c>
      <c r="I666" s="483" t="s">
        <v>472</v>
      </c>
      <c r="J666" s="483" t="s">
        <v>472</v>
      </c>
      <c r="K666" s="483" t="s">
        <v>472</v>
      </c>
      <c r="L666" s="483" t="s">
        <v>472</v>
      </c>
      <c r="M666" s="483" t="s">
        <v>472</v>
      </c>
    </row>
    <row r="667" spans="1:13" s="121" customFormat="1" ht="15" hidden="1">
      <c r="A667" s="119"/>
      <c r="B667" s="124"/>
      <c r="C667" s="110" t="s">
        <v>474</v>
      </c>
      <c r="D667" s="484">
        <f t="shared" ref="D667:M667" si="88">SUM(D662:D666)</f>
        <v>0</v>
      </c>
      <c r="E667" s="484">
        <f t="shared" si="88"/>
        <v>0</v>
      </c>
      <c r="F667" s="484">
        <f t="shared" si="88"/>
        <v>0</v>
      </c>
      <c r="G667" s="484">
        <f t="shared" si="88"/>
        <v>0</v>
      </c>
      <c r="H667" s="484">
        <f t="shared" si="88"/>
        <v>0</v>
      </c>
      <c r="I667" s="484">
        <f t="shared" si="88"/>
        <v>0</v>
      </c>
      <c r="J667" s="484">
        <f t="shared" si="88"/>
        <v>0</v>
      </c>
      <c r="K667" s="484">
        <f t="shared" si="88"/>
        <v>0</v>
      </c>
      <c r="L667" s="484">
        <f t="shared" si="88"/>
        <v>0</v>
      </c>
      <c r="M667" s="484">
        <f t="shared" si="88"/>
        <v>0</v>
      </c>
    </row>
    <row r="668" spans="1:13" s="119" customFormat="1" ht="12.75" hidden="1">
      <c r="A668" s="121"/>
      <c r="B668" s="117"/>
      <c r="C668" s="118"/>
      <c r="D668" s="480"/>
      <c r="E668" s="480"/>
      <c r="F668" s="480"/>
      <c r="G668" s="480"/>
      <c r="H668" s="480"/>
      <c r="I668" s="480"/>
      <c r="J668" s="480"/>
      <c r="K668" s="480"/>
      <c r="L668" s="480"/>
      <c r="M668" s="480"/>
    </row>
    <row r="669" spans="1:13" s="119" customFormat="1" ht="12.75" hidden="1">
      <c r="B669" s="117"/>
      <c r="C669" s="118"/>
      <c r="D669" s="480"/>
      <c r="E669" s="480"/>
      <c r="F669" s="480"/>
      <c r="G669" s="480"/>
      <c r="H669" s="480"/>
      <c r="I669" s="480"/>
      <c r="J669" s="480"/>
      <c r="K669" s="480"/>
      <c r="L669" s="480"/>
      <c r="M669" s="480"/>
    </row>
    <row r="670" spans="1:13" s="119" customFormat="1" ht="12.75">
      <c r="B670" s="127" t="s">
        <v>512</v>
      </c>
      <c r="C670" s="118"/>
      <c r="D670" s="480"/>
      <c r="E670" s="480"/>
      <c r="F670" s="480"/>
      <c r="G670" s="480"/>
      <c r="H670" s="480"/>
      <c r="I670" s="481" t="s">
        <v>429</v>
      </c>
      <c r="J670" s="480"/>
      <c r="K670" s="480"/>
      <c r="L670" s="480"/>
      <c r="M670" s="480"/>
    </row>
    <row r="671" spans="1:13" s="119" customFormat="1" ht="12.75">
      <c r="B671" s="117"/>
      <c r="C671" s="118"/>
      <c r="D671" s="480"/>
      <c r="E671" s="481" t="s">
        <v>456</v>
      </c>
      <c r="F671" s="481" t="s">
        <v>457</v>
      </c>
      <c r="G671" s="481" t="s">
        <v>458</v>
      </c>
      <c r="H671" s="481" t="s">
        <v>459</v>
      </c>
      <c r="I671" s="481" t="s">
        <v>460</v>
      </c>
      <c r="J671" s="486" t="s">
        <v>461</v>
      </c>
      <c r="K671" s="481" t="s">
        <v>462</v>
      </c>
      <c r="L671" s="480"/>
      <c r="M671" s="481" t="s">
        <v>463</v>
      </c>
    </row>
    <row r="672" spans="1:13" s="119" customFormat="1" ht="12.75">
      <c r="B672" s="117"/>
      <c r="C672" s="123" t="s">
        <v>464</v>
      </c>
      <c r="D672" s="481" t="s">
        <v>465</v>
      </c>
      <c r="E672" s="481" t="s">
        <v>466</v>
      </c>
      <c r="F672" s="481" t="s">
        <v>466</v>
      </c>
      <c r="G672" s="481" t="s">
        <v>467</v>
      </c>
      <c r="H672" s="481" t="s">
        <v>467</v>
      </c>
      <c r="I672" s="481" t="s">
        <v>468</v>
      </c>
      <c r="J672" s="486" t="s">
        <v>469</v>
      </c>
      <c r="K672" s="481" t="s">
        <v>470</v>
      </c>
      <c r="L672" s="481" t="s">
        <v>442</v>
      </c>
      <c r="M672" s="481" t="s">
        <v>471</v>
      </c>
    </row>
    <row r="673" spans="1:13" s="119" customFormat="1" ht="12.75">
      <c r="B673" s="117"/>
      <c r="C673" s="118"/>
      <c r="D673" s="480"/>
      <c r="E673" s="481" t="str">
        <f>"(0)"</f>
        <v>(0)</v>
      </c>
      <c r="F673" s="481" t="str">
        <f>"(1)"</f>
        <v>(1)</v>
      </c>
      <c r="G673" s="481" t="str">
        <f>"(2)"</f>
        <v>(2)</v>
      </c>
      <c r="H673" s="481" t="str">
        <f>"(3)"</f>
        <v>(3)</v>
      </c>
      <c r="I673" s="481" t="str">
        <f>"(4)"</f>
        <v>(4)</v>
      </c>
      <c r="J673" s="481" t="str">
        <f>"(5)"</f>
        <v>(5)</v>
      </c>
      <c r="K673" s="481" t="str">
        <f>"(7)"</f>
        <v>(7)</v>
      </c>
      <c r="L673" s="481" t="str">
        <f>"(8)"</f>
        <v>(8)</v>
      </c>
      <c r="M673" s="481" t="str">
        <f>"(9)"</f>
        <v>(9)</v>
      </c>
    </row>
    <row r="674" spans="1:13" s="119" customFormat="1" ht="12.75">
      <c r="B674" s="117">
        <v>21</v>
      </c>
      <c r="C674" s="118" t="s">
        <v>175</v>
      </c>
      <c r="D674" s="480">
        <f t="shared" ref="D674:D680" si="89">SUM(E674:M674)</f>
        <v>0</v>
      </c>
      <c r="E674" s="488"/>
      <c r="F674" s="481" t="s">
        <v>472</v>
      </c>
      <c r="G674" s="488"/>
      <c r="H674" s="488"/>
      <c r="I674" s="488"/>
      <c r="J674" s="488"/>
      <c r="K674" s="488"/>
      <c r="L674" s="488"/>
      <c r="M674" s="488"/>
    </row>
    <row r="675" spans="1:13" s="119" customFormat="1" ht="12.75">
      <c r="B675" s="117">
        <v>26</v>
      </c>
      <c r="C675" s="118" t="s">
        <v>672</v>
      </c>
      <c r="D675" s="480">
        <f t="shared" si="89"/>
        <v>0</v>
      </c>
      <c r="E675" s="488"/>
      <c r="F675" s="481" t="s">
        <v>472</v>
      </c>
      <c r="G675" s="488"/>
      <c r="H675" s="488"/>
      <c r="I675" s="488"/>
      <c r="J675" s="488"/>
      <c r="K675" s="488"/>
      <c r="L675" s="488"/>
      <c r="M675" s="488"/>
    </row>
    <row r="676" spans="1:13" s="119" customFormat="1" ht="12.75">
      <c r="B676" s="117">
        <v>27</v>
      </c>
      <c r="C676" s="118" t="s">
        <v>182</v>
      </c>
      <c r="D676" s="480">
        <f t="shared" si="89"/>
        <v>0</v>
      </c>
      <c r="E676" s="488"/>
      <c r="F676" s="481" t="s">
        <v>472</v>
      </c>
      <c r="G676" s="488"/>
      <c r="H676" s="488"/>
      <c r="I676" s="488"/>
      <c r="J676" s="488"/>
      <c r="K676" s="488"/>
      <c r="L676" s="488"/>
      <c r="M676" s="488"/>
    </row>
    <row r="677" spans="1:13" s="119" customFormat="1" ht="12.75">
      <c r="B677" s="117">
        <v>60</v>
      </c>
      <c r="C677" s="118" t="s">
        <v>190</v>
      </c>
      <c r="D677" s="480">
        <f t="shared" si="89"/>
        <v>0</v>
      </c>
      <c r="E677" s="488"/>
      <c r="F677" s="481" t="s">
        <v>472</v>
      </c>
      <c r="G677" s="488"/>
      <c r="H677" s="488"/>
      <c r="I677" s="488"/>
      <c r="J677" s="488"/>
      <c r="K677" s="488"/>
      <c r="L677" s="488"/>
      <c r="M677" s="488"/>
    </row>
    <row r="678" spans="1:13" s="119" customFormat="1" ht="12.75">
      <c r="B678" s="117">
        <v>83</v>
      </c>
      <c r="C678" s="118" t="s">
        <v>124</v>
      </c>
      <c r="D678" s="480">
        <f t="shared" si="89"/>
        <v>0</v>
      </c>
      <c r="E678" s="488"/>
      <c r="F678" s="481" t="s">
        <v>472</v>
      </c>
      <c r="G678" s="481" t="s">
        <v>472</v>
      </c>
      <c r="H678" s="481" t="s">
        <v>472</v>
      </c>
      <c r="I678" s="481" t="s">
        <v>472</v>
      </c>
      <c r="J678" s="481" t="s">
        <v>472</v>
      </c>
      <c r="K678" s="488"/>
      <c r="L678" s="481" t="s">
        <v>472</v>
      </c>
      <c r="M678" s="481" t="s">
        <v>472</v>
      </c>
    </row>
    <row r="679" spans="1:13" s="119" customFormat="1" ht="12.75">
      <c r="B679" s="117">
        <v>89</v>
      </c>
      <c r="C679" s="118" t="s">
        <v>548</v>
      </c>
      <c r="D679" s="480">
        <f t="shared" si="89"/>
        <v>0</v>
      </c>
      <c r="E679" s="487"/>
      <c r="F679" s="481" t="s">
        <v>472</v>
      </c>
      <c r="G679" s="489" t="s">
        <v>472</v>
      </c>
      <c r="H679" s="490" t="s">
        <v>472</v>
      </c>
      <c r="I679" s="489" t="s">
        <v>472</v>
      </c>
      <c r="J679" s="489" t="s">
        <v>472</v>
      </c>
      <c r="K679" s="489" t="s">
        <v>472</v>
      </c>
      <c r="L679" s="489" t="s">
        <v>472</v>
      </c>
      <c r="M679" s="456"/>
    </row>
    <row r="680" spans="1:13" s="119" customFormat="1" ht="12.75">
      <c r="B680" s="117">
        <v>98</v>
      </c>
      <c r="C680" s="118" t="s">
        <v>127</v>
      </c>
      <c r="D680" s="480">
        <f t="shared" si="89"/>
        <v>97550.14</v>
      </c>
      <c r="E680" s="488">
        <v>5386.42</v>
      </c>
      <c r="F680" s="481" t="s">
        <v>472</v>
      </c>
      <c r="G680" s="488"/>
      <c r="H680" s="488">
        <v>59686.37</v>
      </c>
      <c r="I680" s="488">
        <v>20941.810000000001</v>
      </c>
      <c r="J680" s="488">
        <v>0</v>
      </c>
      <c r="K680" s="488">
        <v>10841.36</v>
      </c>
      <c r="L680" s="488">
        <v>694.18</v>
      </c>
      <c r="M680" s="488"/>
    </row>
    <row r="681" spans="1:13" s="119" customFormat="1" ht="15">
      <c r="B681" s="117">
        <v>99</v>
      </c>
      <c r="C681" s="118" t="s">
        <v>427</v>
      </c>
      <c r="D681" s="482">
        <f>SUM(E681:F681)</f>
        <v>0</v>
      </c>
      <c r="E681" s="482">
        <v>0</v>
      </c>
      <c r="F681" s="482">
        <v>0</v>
      </c>
      <c r="G681" s="483" t="s">
        <v>472</v>
      </c>
      <c r="H681" s="483" t="s">
        <v>472</v>
      </c>
      <c r="I681" s="483" t="s">
        <v>472</v>
      </c>
      <c r="J681" s="483" t="s">
        <v>472</v>
      </c>
      <c r="K681" s="483" t="s">
        <v>472</v>
      </c>
      <c r="L681" s="483" t="s">
        <v>472</v>
      </c>
      <c r="M681" s="483" t="s">
        <v>472</v>
      </c>
    </row>
    <row r="682" spans="1:13" s="121" customFormat="1" ht="15">
      <c r="A682" s="119"/>
      <c r="B682" s="124"/>
      <c r="C682" s="110" t="s">
        <v>474</v>
      </c>
      <c r="D682" s="484">
        <f t="shared" ref="D682:M682" si="90">SUM(D674:D681)</f>
        <v>97550.14</v>
      </c>
      <c r="E682" s="484">
        <f t="shared" si="90"/>
        <v>5386.42</v>
      </c>
      <c r="F682" s="484">
        <f t="shared" si="90"/>
        <v>0</v>
      </c>
      <c r="G682" s="484">
        <f t="shared" si="90"/>
        <v>0</v>
      </c>
      <c r="H682" s="484">
        <f t="shared" si="90"/>
        <v>59686.37</v>
      </c>
      <c r="I682" s="484">
        <f t="shared" si="90"/>
        <v>20941.810000000001</v>
      </c>
      <c r="J682" s="484">
        <f t="shared" si="90"/>
        <v>0</v>
      </c>
      <c r="K682" s="484">
        <f t="shared" si="90"/>
        <v>10841.36</v>
      </c>
      <c r="L682" s="484">
        <f t="shared" si="90"/>
        <v>694.18</v>
      </c>
      <c r="M682" s="484">
        <f t="shared" si="90"/>
        <v>0</v>
      </c>
    </row>
    <row r="683" spans="1:13" s="119" customFormat="1" ht="12.75">
      <c r="A683" s="121"/>
      <c r="B683" s="117"/>
      <c r="C683" s="118"/>
      <c r="D683" s="480"/>
      <c r="E683" s="480"/>
      <c r="F683" s="480"/>
      <c r="G683" s="480"/>
      <c r="H683" s="480"/>
      <c r="I683" s="480"/>
      <c r="J683" s="480"/>
      <c r="K683" s="480"/>
      <c r="L683" s="480"/>
      <c r="M683" s="480"/>
    </row>
    <row r="684" spans="1:13" s="119" customFormat="1" ht="12.75">
      <c r="B684" s="117"/>
      <c r="C684" s="118"/>
      <c r="D684" s="480"/>
      <c r="E684" s="480"/>
      <c r="F684" s="480"/>
      <c r="G684" s="480"/>
      <c r="H684" s="480"/>
      <c r="I684" s="480"/>
      <c r="J684" s="480"/>
      <c r="K684" s="480"/>
      <c r="L684" s="480"/>
      <c r="M684" s="480"/>
    </row>
    <row r="685" spans="1:13" s="119" customFormat="1" ht="12.75">
      <c r="B685" s="127" t="s">
        <v>513</v>
      </c>
      <c r="C685" s="118"/>
      <c r="D685" s="480"/>
      <c r="E685" s="480"/>
      <c r="F685" s="488"/>
      <c r="G685" s="488"/>
      <c r="H685" s="480"/>
      <c r="I685" s="481" t="s">
        <v>429</v>
      </c>
      <c r="J685" s="480"/>
      <c r="K685" s="480"/>
      <c r="L685" s="480"/>
      <c r="M685" s="480"/>
    </row>
    <row r="686" spans="1:13" s="119" customFormat="1" ht="12.75">
      <c r="B686" s="117"/>
      <c r="C686" s="118"/>
      <c r="D686" s="480"/>
      <c r="E686" s="481" t="s">
        <v>456</v>
      </c>
      <c r="F686" s="481" t="s">
        <v>457</v>
      </c>
      <c r="G686" s="481" t="s">
        <v>458</v>
      </c>
      <c r="H686" s="481" t="s">
        <v>459</v>
      </c>
      <c r="I686" s="481" t="s">
        <v>460</v>
      </c>
      <c r="J686" s="486" t="s">
        <v>461</v>
      </c>
      <c r="K686" s="481" t="s">
        <v>462</v>
      </c>
      <c r="L686" s="480"/>
      <c r="M686" s="481" t="s">
        <v>463</v>
      </c>
    </row>
    <row r="687" spans="1:13" s="119" customFormat="1" ht="12.75">
      <c r="B687" s="117"/>
      <c r="C687" s="123" t="s">
        <v>464</v>
      </c>
      <c r="D687" s="481" t="s">
        <v>465</v>
      </c>
      <c r="E687" s="481" t="s">
        <v>466</v>
      </c>
      <c r="F687" s="481" t="s">
        <v>466</v>
      </c>
      <c r="G687" s="481" t="s">
        <v>467</v>
      </c>
      <c r="H687" s="481" t="s">
        <v>467</v>
      </c>
      <c r="I687" s="481" t="s">
        <v>468</v>
      </c>
      <c r="J687" s="486" t="s">
        <v>469</v>
      </c>
      <c r="K687" s="481" t="s">
        <v>470</v>
      </c>
      <c r="L687" s="481" t="s">
        <v>442</v>
      </c>
      <c r="M687" s="481" t="s">
        <v>471</v>
      </c>
    </row>
    <row r="688" spans="1:13" s="119" customFormat="1" ht="12.75">
      <c r="B688" s="117"/>
      <c r="C688" s="118"/>
      <c r="D688" s="480"/>
      <c r="E688" s="481" t="str">
        <f>"(0)"</f>
        <v>(0)</v>
      </c>
      <c r="F688" s="481" t="str">
        <f>"(1)"</f>
        <v>(1)</v>
      </c>
      <c r="G688" s="481" t="str">
        <f>"(2)"</f>
        <v>(2)</v>
      </c>
      <c r="H688" s="481" t="str">
        <f>"(3)"</f>
        <v>(3)</v>
      </c>
      <c r="I688" s="481" t="str">
        <f>"(4)"</f>
        <v>(4)</v>
      </c>
      <c r="J688" s="481" t="str">
        <f>"(5)"</f>
        <v>(5)</v>
      </c>
      <c r="K688" s="481" t="str">
        <f>"(7)"</f>
        <v>(7)</v>
      </c>
      <c r="L688" s="481" t="str">
        <f>"(8)"</f>
        <v>(8)</v>
      </c>
      <c r="M688" s="481" t="str">
        <f>"(9)"</f>
        <v>(9)</v>
      </c>
    </row>
    <row r="689" spans="1:13" s="119" customFormat="1" ht="12.75">
      <c r="B689" s="117">
        <v>60</v>
      </c>
      <c r="C689" s="118" t="s">
        <v>190</v>
      </c>
      <c r="D689" s="480">
        <f>SUM(E689:M689)</f>
        <v>0</v>
      </c>
      <c r="E689" s="488"/>
      <c r="F689" s="481" t="s">
        <v>472</v>
      </c>
      <c r="G689" s="488"/>
      <c r="H689" s="488"/>
      <c r="I689" s="488"/>
      <c r="J689" s="488"/>
      <c r="K689" s="488"/>
      <c r="L689" s="488"/>
      <c r="M689" s="488"/>
    </row>
    <row r="690" spans="1:13" s="119" customFormat="1" ht="12.75">
      <c r="B690" s="117">
        <v>83</v>
      </c>
      <c r="C690" s="118" t="s">
        <v>124</v>
      </c>
      <c r="D690" s="480">
        <f>SUM(E690:M690)</f>
        <v>0</v>
      </c>
      <c r="E690" s="488"/>
      <c r="F690" s="481" t="s">
        <v>472</v>
      </c>
      <c r="G690" s="481" t="s">
        <v>472</v>
      </c>
      <c r="H690" s="481" t="s">
        <v>472</v>
      </c>
      <c r="I690" s="481" t="s">
        <v>472</v>
      </c>
      <c r="J690" s="489" t="s">
        <v>472</v>
      </c>
      <c r="K690" s="488"/>
      <c r="L690" s="481" t="s">
        <v>472</v>
      </c>
      <c r="M690" s="481" t="s">
        <v>472</v>
      </c>
    </row>
    <row r="691" spans="1:13" s="119" customFormat="1" ht="12.75">
      <c r="B691" s="117">
        <v>89</v>
      </c>
      <c r="C691" s="118" t="s">
        <v>548</v>
      </c>
      <c r="D691" s="480">
        <f>SUM(E691:M691)</f>
        <v>0</v>
      </c>
      <c r="E691" s="487"/>
      <c r="F691" s="481" t="s">
        <v>472</v>
      </c>
      <c r="G691" s="489" t="s">
        <v>472</v>
      </c>
      <c r="H691" s="490" t="s">
        <v>472</v>
      </c>
      <c r="I691" s="489" t="s">
        <v>472</v>
      </c>
      <c r="J691" s="489" t="s">
        <v>472</v>
      </c>
      <c r="K691" s="489" t="s">
        <v>472</v>
      </c>
      <c r="L691" s="489" t="s">
        <v>472</v>
      </c>
      <c r="M691" s="456"/>
    </row>
    <row r="692" spans="1:13" s="119" customFormat="1" ht="12.75">
      <c r="B692" s="117">
        <v>98</v>
      </c>
      <c r="C692" s="118" t="s">
        <v>127</v>
      </c>
      <c r="D692" s="480">
        <f>SUM(E692:M692)</f>
        <v>425</v>
      </c>
      <c r="E692" s="488"/>
      <c r="F692" s="481" t="s">
        <v>472</v>
      </c>
      <c r="G692" s="488"/>
      <c r="H692" s="488"/>
      <c r="I692" s="488"/>
      <c r="J692" s="488"/>
      <c r="K692" s="488">
        <v>425</v>
      </c>
      <c r="L692" s="488"/>
      <c r="M692" s="488"/>
    </row>
    <row r="693" spans="1:13" s="119" customFormat="1" ht="15">
      <c r="B693" s="117">
        <v>99</v>
      </c>
      <c r="C693" s="118" t="s">
        <v>427</v>
      </c>
      <c r="D693" s="482">
        <f>SUM(E693:F693)</f>
        <v>0</v>
      </c>
      <c r="E693" s="482">
        <v>0</v>
      </c>
      <c r="F693" s="482">
        <v>0</v>
      </c>
      <c r="G693" s="483" t="s">
        <v>472</v>
      </c>
      <c r="H693" s="483" t="s">
        <v>472</v>
      </c>
      <c r="I693" s="483" t="s">
        <v>472</v>
      </c>
      <c r="J693" s="483" t="s">
        <v>472</v>
      </c>
      <c r="K693" s="483" t="s">
        <v>472</v>
      </c>
      <c r="L693" s="483" t="s">
        <v>472</v>
      </c>
      <c r="M693" s="483" t="s">
        <v>472</v>
      </c>
    </row>
    <row r="694" spans="1:13" s="121" customFormat="1" ht="15">
      <c r="A694" s="119"/>
      <c r="B694" s="124"/>
      <c r="C694" s="110" t="s">
        <v>474</v>
      </c>
      <c r="D694" s="484">
        <f t="shared" ref="D694:M694" si="91">SUM(D689:D693)</f>
        <v>425</v>
      </c>
      <c r="E694" s="484">
        <f t="shared" si="91"/>
        <v>0</v>
      </c>
      <c r="F694" s="484">
        <f t="shared" si="91"/>
        <v>0</v>
      </c>
      <c r="G694" s="484">
        <f t="shared" si="91"/>
        <v>0</v>
      </c>
      <c r="H694" s="484">
        <f t="shared" si="91"/>
        <v>0</v>
      </c>
      <c r="I694" s="484">
        <f t="shared" si="91"/>
        <v>0</v>
      </c>
      <c r="J694" s="484">
        <f t="shared" si="91"/>
        <v>0</v>
      </c>
      <c r="K694" s="484">
        <f t="shared" si="91"/>
        <v>425</v>
      </c>
      <c r="L694" s="484">
        <f t="shared" si="91"/>
        <v>0</v>
      </c>
      <c r="M694" s="484">
        <f t="shared" si="91"/>
        <v>0</v>
      </c>
    </row>
    <row r="695" spans="1:13" s="119" customFormat="1" ht="12.75">
      <c r="A695" s="121"/>
      <c r="B695" s="117"/>
      <c r="C695" s="118"/>
      <c r="D695" s="480"/>
      <c r="E695" s="480"/>
      <c r="F695" s="481"/>
      <c r="G695" s="480"/>
      <c r="H695" s="480"/>
      <c r="I695" s="480"/>
      <c r="J695" s="480"/>
      <c r="K695" s="480"/>
      <c r="L695" s="480"/>
      <c r="M695" s="480"/>
    </row>
    <row r="696" spans="1:13" s="119" customFormat="1" ht="12.75">
      <c r="B696" s="117"/>
      <c r="C696" s="118"/>
      <c r="D696" s="480"/>
      <c r="E696" s="480"/>
      <c r="F696" s="481"/>
      <c r="G696" s="480"/>
      <c r="H696" s="480"/>
      <c r="I696" s="480"/>
      <c r="J696" s="480"/>
      <c r="K696" s="480"/>
      <c r="L696" s="480"/>
      <c r="M696" s="480"/>
    </row>
    <row r="697" spans="1:13" s="119" customFormat="1" ht="12.75" hidden="1">
      <c r="B697" s="127" t="s">
        <v>514</v>
      </c>
      <c r="C697" s="118"/>
      <c r="D697" s="480"/>
      <c r="E697" s="480"/>
      <c r="F697" s="481"/>
      <c r="G697" s="480"/>
      <c r="H697" s="480"/>
      <c r="I697" s="481" t="s">
        <v>429</v>
      </c>
      <c r="J697" s="480"/>
      <c r="K697" s="480"/>
      <c r="L697" s="480"/>
      <c r="M697" s="480"/>
    </row>
    <row r="698" spans="1:13" s="119" customFormat="1" ht="12.75" hidden="1">
      <c r="B698" s="117"/>
      <c r="C698" s="118"/>
      <c r="D698" s="480"/>
      <c r="E698" s="481" t="s">
        <v>456</v>
      </c>
      <c r="F698" s="481" t="s">
        <v>457</v>
      </c>
      <c r="G698" s="481" t="s">
        <v>458</v>
      </c>
      <c r="H698" s="481" t="s">
        <v>459</v>
      </c>
      <c r="I698" s="481" t="s">
        <v>460</v>
      </c>
      <c r="J698" s="486" t="s">
        <v>461</v>
      </c>
      <c r="K698" s="481" t="s">
        <v>462</v>
      </c>
      <c r="L698" s="480"/>
      <c r="M698" s="481" t="s">
        <v>463</v>
      </c>
    </row>
    <row r="699" spans="1:13" s="119" customFormat="1" ht="12.75" hidden="1">
      <c r="B699" s="117"/>
      <c r="C699" s="123" t="s">
        <v>464</v>
      </c>
      <c r="D699" s="481" t="s">
        <v>465</v>
      </c>
      <c r="E699" s="481" t="s">
        <v>466</v>
      </c>
      <c r="F699" s="481" t="s">
        <v>466</v>
      </c>
      <c r="G699" s="481" t="s">
        <v>467</v>
      </c>
      <c r="H699" s="481" t="s">
        <v>467</v>
      </c>
      <c r="I699" s="481" t="s">
        <v>468</v>
      </c>
      <c r="J699" s="486" t="s">
        <v>469</v>
      </c>
      <c r="K699" s="481" t="s">
        <v>470</v>
      </c>
      <c r="L699" s="481" t="s">
        <v>442</v>
      </c>
      <c r="M699" s="481" t="s">
        <v>471</v>
      </c>
    </row>
    <row r="700" spans="1:13" s="119" customFormat="1" ht="12.75" hidden="1">
      <c r="B700" s="117"/>
      <c r="C700" s="118"/>
      <c r="D700" s="480"/>
      <c r="E700" s="481" t="s">
        <v>488</v>
      </c>
      <c r="F700" s="481" t="s">
        <v>489</v>
      </c>
      <c r="G700" s="481" t="s">
        <v>490</v>
      </c>
      <c r="H700" s="481" t="s">
        <v>491</v>
      </c>
      <c r="I700" s="481" t="s">
        <v>492</v>
      </c>
      <c r="J700" s="481" t="s">
        <v>493</v>
      </c>
      <c r="K700" s="481" t="s">
        <v>439</v>
      </c>
      <c r="L700" s="481" t="s">
        <v>441</v>
      </c>
      <c r="M700" s="481" t="s">
        <v>443</v>
      </c>
    </row>
    <row r="701" spans="1:13" s="119" customFormat="1" ht="12.75" hidden="1">
      <c r="B701" s="117">
        <v>60</v>
      </c>
      <c r="C701" s="118" t="s">
        <v>190</v>
      </c>
      <c r="D701" s="480">
        <f>SUM(E701:M701)</f>
        <v>0</v>
      </c>
      <c r="E701" s="488"/>
      <c r="F701" s="481" t="s">
        <v>472</v>
      </c>
      <c r="G701" s="488"/>
      <c r="H701" s="488"/>
      <c r="I701" s="488"/>
      <c r="J701" s="488"/>
      <c r="K701" s="488"/>
      <c r="L701" s="488"/>
      <c r="M701" s="488"/>
    </row>
    <row r="702" spans="1:13" s="119" customFormat="1" ht="12.75" hidden="1">
      <c r="B702" s="117">
        <v>83</v>
      </c>
      <c r="C702" s="118" t="s">
        <v>124</v>
      </c>
      <c r="D702" s="480">
        <f>SUM(E702:M702)</f>
        <v>0</v>
      </c>
      <c r="E702" s="488"/>
      <c r="F702" s="481" t="s">
        <v>472</v>
      </c>
      <c r="G702" s="481" t="s">
        <v>472</v>
      </c>
      <c r="H702" s="481" t="s">
        <v>472</v>
      </c>
      <c r="I702" s="481" t="s">
        <v>472</v>
      </c>
      <c r="J702" s="481" t="s">
        <v>472</v>
      </c>
      <c r="K702" s="488"/>
      <c r="L702" s="481" t="s">
        <v>472</v>
      </c>
      <c r="M702" s="481" t="s">
        <v>472</v>
      </c>
    </row>
    <row r="703" spans="1:13" s="119" customFormat="1" ht="12.75" hidden="1">
      <c r="B703" s="117">
        <v>89</v>
      </c>
      <c r="C703" s="118" t="s">
        <v>548</v>
      </c>
      <c r="D703" s="480">
        <f>SUM(E703:M703)</f>
        <v>0</v>
      </c>
      <c r="E703" s="487"/>
      <c r="F703" s="481" t="s">
        <v>472</v>
      </c>
      <c r="G703" s="489" t="s">
        <v>472</v>
      </c>
      <c r="H703" s="490" t="s">
        <v>472</v>
      </c>
      <c r="I703" s="489" t="s">
        <v>472</v>
      </c>
      <c r="J703" s="489" t="s">
        <v>472</v>
      </c>
      <c r="K703" s="489" t="s">
        <v>472</v>
      </c>
      <c r="L703" s="489" t="s">
        <v>472</v>
      </c>
      <c r="M703" s="456"/>
    </row>
    <row r="704" spans="1:13" s="119" customFormat="1" ht="12.75" hidden="1">
      <c r="B704" s="117">
        <v>98</v>
      </c>
      <c r="C704" s="118" t="s">
        <v>127</v>
      </c>
      <c r="D704" s="480">
        <f>SUM(E704:M704)</f>
        <v>0</v>
      </c>
      <c r="E704" s="488"/>
      <c r="F704" s="481" t="s">
        <v>472</v>
      </c>
      <c r="G704" s="488"/>
      <c r="H704" s="488"/>
      <c r="I704" s="488"/>
      <c r="J704" s="488"/>
      <c r="K704" s="488"/>
      <c r="L704" s="488"/>
      <c r="M704" s="488"/>
    </row>
    <row r="705" spans="1:13" s="119" customFormat="1" ht="15" hidden="1">
      <c r="B705" s="117">
        <v>99</v>
      </c>
      <c r="C705" s="118" t="s">
        <v>427</v>
      </c>
      <c r="D705" s="482">
        <f>SUM(E705:F705)</f>
        <v>0</v>
      </c>
      <c r="E705" s="482"/>
      <c r="F705" s="482"/>
      <c r="G705" s="483" t="s">
        <v>472</v>
      </c>
      <c r="H705" s="483" t="s">
        <v>472</v>
      </c>
      <c r="I705" s="483" t="s">
        <v>472</v>
      </c>
      <c r="J705" s="483" t="s">
        <v>472</v>
      </c>
      <c r="K705" s="483" t="s">
        <v>472</v>
      </c>
      <c r="L705" s="483" t="s">
        <v>472</v>
      </c>
      <c r="M705" s="483" t="s">
        <v>472</v>
      </c>
    </row>
    <row r="706" spans="1:13" s="121" customFormat="1" ht="15" hidden="1">
      <c r="A706" s="119"/>
      <c r="B706" s="124"/>
      <c r="C706" s="110" t="s">
        <v>474</v>
      </c>
      <c r="D706" s="484">
        <f t="shared" ref="D706:M706" si="92">SUM(D701:D705)</f>
        <v>0</v>
      </c>
      <c r="E706" s="484">
        <f t="shared" si="92"/>
        <v>0</v>
      </c>
      <c r="F706" s="484">
        <f t="shared" si="92"/>
        <v>0</v>
      </c>
      <c r="G706" s="484">
        <f t="shared" si="92"/>
        <v>0</v>
      </c>
      <c r="H706" s="484">
        <f t="shared" si="92"/>
        <v>0</v>
      </c>
      <c r="I706" s="484">
        <f t="shared" si="92"/>
        <v>0</v>
      </c>
      <c r="J706" s="484">
        <f t="shared" si="92"/>
        <v>0</v>
      </c>
      <c r="K706" s="484">
        <f t="shared" si="92"/>
        <v>0</v>
      </c>
      <c r="L706" s="484">
        <f t="shared" si="92"/>
        <v>0</v>
      </c>
      <c r="M706" s="484">
        <f t="shared" si="92"/>
        <v>0</v>
      </c>
    </row>
    <row r="707" spans="1:13" s="119" customFormat="1" ht="12.75" hidden="1">
      <c r="A707" s="121"/>
      <c r="B707" s="129"/>
      <c r="C707" s="118"/>
      <c r="D707" s="480"/>
      <c r="E707" s="480"/>
      <c r="F707" s="480"/>
      <c r="G707" s="480"/>
      <c r="H707" s="480"/>
      <c r="I707" s="480"/>
      <c r="J707" s="480"/>
      <c r="K707" s="480"/>
      <c r="L707" s="480"/>
      <c r="M707" s="480"/>
    </row>
    <row r="708" spans="1:13" s="119" customFormat="1" ht="12.75" hidden="1">
      <c r="B708" s="117"/>
      <c r="C708" s="118"/>
      <c r="D708" s="480"/>
      <c r="E708" s="480"/>
      <c r="F708" s="480"/>
      <c r="G708" s="480"/>
      <c r="H708" s="480"/>
      <c r="I708" s="480"/>
      <c r="J708" s="480"/>
      <c r="K708" s="480"/>
      <c r="L708" s="480"/>
      <c r="M708" s="480"/>
    </row>
    <row r="709" spans="1:13" s="119" customFormat="1" ht="12.75">
      <c r="B709" s="127" t="s">
        <v>515</v>
      </c>
      <c r="C709" s="118"/>
      <c r="D709" s="480"/>
      <c r="E709" s="480"/>
      <c r="F709" s="480"/>
      <c r="G709" s="480"/>
      <c r="H709" s="480"/>
      <c r="I709" s="481" t="s">
        <v>429</v>
      </c>
      <c r="J709" s="480"/>
      <c r="K709" s="480"/>
      <c r="L709" s="480"/>
      <c r="M709" s="480"/>
    </row>
    <row r="710" spans="1:13" s="119" customFormat="1" ht="12.75">
      <c r="B710" s="117"/>
      <c r="C710" s="118"/>
      <c r="D710" s="480"/>
      <c r="E710" s="481" t="s">
        <v>456</v>
      </c>
      <c r="F710" s="481" t="s">
        <v>457</v>
      </c>
      <c r="G710" s="481" t="s">
        <v>458</v>
      </c>
      <c r="H710" s="481" t="s">
        <v>459</v>
      </c>
      <c r="I710" s="481" t="s">
        <v>460</v>
      </c>
      <c r="J710" s="486" t="s">
        <v>461</v>
      </c>
      <c r="K710" s="481" t="s">
        <v>462</v>
      </c>
      <c r="L710" s="480"/>
      <c r="M710" s="481" t="s">
        <v>463</v>
      </c>
    </row>
    <row r="711" spans="1:13" s="119" customFormat="1" ht="12.75">
      <c r="B711" s="117"/>
      <c r="C711" s="123" t="s">
        <v>464</v>
      </c>
      <c r="D711" s="481" t="s">
        <v>465</v>
      </c>
      <c r="E711" s="481" t="s">
        <v>466</v>
      </c>
      <c r="F711" s="481" t="s">
        <v>466</v>
      </c>
      <c r="G711" s="481" t="s">
        <v>467</v>
      </c>
      <c r="H711" s="481" t="s">
        <v>467</v>
      </c>
      <c r="I711" s="481" t="s">
        <v>468</v>
      </c>
      <c r="J711" s="486" t="s">
        <v>469</v>
      </c>
      <c r="K711" s="481" t="s">
        <v>470</v>
      </c>
      <c r="L711" s="481" t="s">
        <v>442</v>
      </c>
      <c r="M711" s="481" t="s">
        <v>471</v>
      </c>
    </row>
    <row r="712" spans="1:13" s="119" customFormat="1" ht="12.75">
      <c r="B712" s="117"/>
      <c r="C712" s="118"/>
      <c r="D712" s="480"/>
      <c r="E712" s="481" t="str">
        <f>"(0)"</f>
        <v>(0)</v>
      </c>
      <c r="F712" s="481" t="str">
        <f>"(1)"</f>
        <v>(1)</v>
      </c>
      <c r="G712" s="481" t="str">
        <f>"(2)"</f>
        <v>(2)</v>
      </c>
      <c r="H712" s="481" t="str">
        <f>"(3)"</f>
        <v>(3)</v>
      </c>
      <c r="I712" s="481" t="str">
        <f>"(4)"</f>
        <v>(4)</v>
      </c>
      <c r="J712" s="481" t="str">
        <f>"(5)"</f>
        <v>(5)</v>
      </c>
      <c r="K712" s="481" t="str">
        <f>"(7)"</f>
        <v>(7)</v>
      </c>
      <c r="L712" s="481" t="str">
        <f>"(8)"</f>
        <v>(8)</v>
      </c>
      <c r="M712" s="481" t="str">
        <f>"(9)"</f>
        <v>(9)</v>
      </c>
    </row>
    <row r="713" spans="1:13" s="119" customFormat="1" ht="12.75">
      <c r="B713" s="117">
        <v>60</v>
      </c>
      <c r="C713" s="118" t="s">
        <v>190</v>
      </c>
      <c r="D713" s="480">
        <f>SUM(E713:M713)</f>
        <v>0</v>
      </c>
      <c r="E713" s="488"/>
      <c r="F713" s="481" t="s">
        <v>472</v>
      </c>
      <c r="G713" s="488"/>
      <c r="H713" s="488"/>
      <c r="I713" s="488"/>
      <c r="J713" s="488"/>
      <c r="K713" s="488"/>
      <c r="L713" s="488"/>
      <c r="M713" s="488"/>
    </row>
    <row r="714" spans="1:13" s="119" customFormat="1" ht="12.75">
      <c r="B714" s="117">
        <v>83</v>
      </c>
      <c r="C714" s="118" t="s">
        <v>124</v>
      </c>
      <c r="D714" s="480">
        <f>SUM(E714:M714)</f>
        <v>0</v>
      </c>
      <c r="E714" s="488"/>
      <c r="F714" s="481" t="s">
        <v>472</v>
      </c>
      <c r="G714" s="481" t="s">
        <v>472</v>
      </c>
      <c r="H714" s="481" t="s">
        <v>472</v>
      </c>
      <c r="I714" s="481" t="s">
        <v>472</v>
      </c>
      <c r="J714" s="481" t="s">
        <v>472</v>
      </c>
      <c r="K714" s="488"/>
      <c r="L714" s="481" t="s">
        <v>472</v>
      </c>
      <c r="M714" s="481" t="s">
        <v>472</v>
      </c>
    </row>
    <row r="715" spans="1:13" s="119" customFormat="1" ht="12.75">
      <c r="B715" s="117">
        <v>89</v>
      </c>
      <c r="C715" s="118" t="s">
        <v>548</v>
      </c>
      <c r="D715" s="480">
        <f>SUM(E715:M715)</f>
        <v>0</v>
      </c>
      <c r="E715" s="487"/>
      <c r="F715" s="481" t="s">
        <v>472</v>
      </c>
      <c r="G715" s="489" t="s">
        <v>472</v>
      </c>
      <c r="H715" s="490" t="s">
        <v>472</v>
      </c>
      <c r="I715" s="489" t="s">
        <v>472</v>
      </c>
      <c r="J715" s="489" t="s">
        <v>472</v>
      </c>
      <c r="K715" s="489" t="s">
        <v>472</v>
      </c>
      <c r="L715" s="489" t="s">
        <v>472</v>
      </c>
      <c r="M715" s="456"/>
    </row>
    <row r="716" spans="1:13" s="119" customFormat="1" ht="12.75">
      <c r="B716" s="117">
        <v>98</v>
      </c>
      <c r="C716" s="118" t="s">
        <v>127</v>
      </c>
      <c r="D716" s="480">
        <f>SUM(E716:M716)</f>
        <v>218870.36000000002</v>
      </c>
      <c r="E716" s="488">
        <v>10795.53</v>
      </c>
      <c r="F716" s="481" t="s">
        <v>472</v>
      </c>
      <c r="G716" s="488"/>
      <c r="H716" s="488">
        <v>92849.87000000001</v>
      </c>
      <c r="I716" s="488">
        <v>36172.69</v>
      </c>
      <c r="J716" s="488">
        <v>661.17</v>
      </c>
      <c r="K716" s="488">
        <v>78322.7</v>
      </c>
      <c r="L716" s="488">
        <v>68.400000000000006</v>
      </c>
      <c r="M716" s="488"/>
    </row>
    <row r="717" spans="1:13" s="119" customFormat="1" ht="15">
      <c r="B717" s="117">
        <v>99</v>
      </c>
      <c r="C717" s="118" t="s">
        <v>427</v>
      </c>
      <c r="D717" s="482">
        <f>SUM(E717:F717)</f>
        <v>-810</v>
      </c>
      <c r="E717" s="482">
        <v>0</v>
      </c>
      <c r="F717" s="494">
        <v>-810</v>
      </c>
      <c r="G717" s="483" t="s">
        <v>472</v>
      </c>
      <c r="H717" s="483" t="s">
        <v>472</v>
      </c>
      <c r="I717" s="483" t="s">
        <v>472</v>
      </c>
      <c r="J717" s="483" t="s">
        <v>472</v>
      </c>
      <c r="K717" s="483" t="s">
        <v>472</v>
      </c>
      <c r="L717" s="483" t="s">
        <v>472</v>
      </c>
      <c r="M717" s="483" t="s">
        <v>472</v>
      </c>
    </row>
    <row r="718" spans="1:13" s="121" customFormat="1" ht="15">
      <c r="A718" s="119"/>
      <c r="B718" s="124"/>
      <c r="C718" s="110" t="s">
        <v>474</v>
      </c>
      <c r="D718" s="484">
        <f t="shared" ref="D718:M718" si="93">SUM(D713:D717)</f>
        <v>218060.36000000002</v>
      </c>
      <c r="E718" s="484">
        <f t="shared" si="93"/>
        <v>10795.53</v>
      </c>
      <c r="F718" s="484">
        <f t="shared" si="93"/>
        <v>-810</v>
      </c>
      <c r="G718" s="484">
        <f t="shared" si="93"/>
        <v>0</v>
      </c>
      <c r="H718" s="484">
        <f t="shared" si="93"/>
        <v>92849.87000000001</v>
      </c>
      <c r="I718" s="484">
        <f t="shared" si="93"/>
        <v>36172.69</v>
      </c>
      <c r="J718" s="484">
        <f t="shared" si="93"/>
        <v>661.17</v>
      </c>
      <c r="K718" s="484">
        <f t="shared" si="93"/>
        <v>78322.7</v>
      </c>
      <c r="L718" s="484">
        <f t="shared" si="93"/>
        <v>68.400000000000006</v>
      </c>
      <c r="M718" s="484">
        <f t="shared" si="93"/>
        <v>0</v>
      </c>
    </row>
    <row r="719" spans="1:13" s="119" customFormat="1" ht="12.75">
      <c r="A719" s="121"/>
      <c r="B719" s="117"/>
      <c r="C719" s="118"/>
      <c r="D719" s="480"/>
      <c r="E719" s="481"/>
      <c r="F719" s="481"/>
      <c r="G719" s="481"/>
      <c r="H719" s="481"/>
      <c r="I719" s="481"/>
      <c r="J719" s="481"/>
      <c r="K719" s="481"/>
      <c r="L719" s="481"/>
      <c r="M719" s="481"/>
    </row>
    <row r="720" spans="1:13" s="119" customFormat="1" ht="12.75">
      <c r="B720" s="117"/>
      <c r="C720" s="118"/>
      <c r="D720" s="480"/>
      <c r="E720" s="481"/>
      <c r="F720" s="481"/>
      <c r="G720" s="481"/>
      <c r="H720" s="481"/>
      <c r="I720" s="481"/>
      <c r="J720" s="481"/>
      <c r="K720" s="481"/>
      <c r="L720" s="481"/>
      <c r="M720" s="481"/>
    </row>
    <row r="721" spans="1:13" s="119" customFormat="1" ht="12.75" hidden="1">
      <c r="B721" s="127" t="s">
        <v>516</v>
      </c>
      <c r="C721" s="118"/>
      <c r="D721" s="480"/>
      <c r="E721" s="480"/>
      <c r="F721" s="480"/>
      <c r="G721" s="480"/>
      <c r="H721" s="480"/>
      <c r="I721" s="481" t="s">
        <v>429</v>
      </c>
      <c r="J721" s="480"/>
      <c r="K721" s="480"/>
      <c r="L721" s="480"/>
      <c r="M721" s="480"/>
    </row>
    <row r="722" spans="1:13" s="119" customFormat="1" ht="12.75" hidden="1">
      <c r="B722" s="117"/>
      <c r="C722" s="118"/>
      <c r="D722" s="480"/>
      <c r="E722" s="481" t="s">
        <v>456</v>
      </c>
      <c r="F722" s="481" t="s">
        <v>457</v>
      </c>
      <c r="G722" s="481" t="s">
        <v>458</v>
      </c>
      <c r="H722" s="481" t="s">
        <v>459</v>
      </c>
      <c r="I722" s="481" t="s">
        <v>460</v>
      </c>
      <c r="J722" s="486" t="s">
        <v>461</v>
      </c>
      <c r="K722" s="481" t="s">
        <v>462</v>
      </c>
      <c r="L722" s="480"/>
      <c r="M722" s="481" t="s">
        <v>463</v>
      </c>
    </row>
    <row r="723" spans="1:13" s="119" customFormat="1" ht="12.75" hidden="1">
      <c r="B723" s="117"/>
      <c r="C723" s="123" t="s">
        <v>464</v>
      </c>
      <c r="D723" s="481" t="s">
        <v>465</v>
      </c>
      <c r="E723" s="481" t="s">
        <v>466</v>
      </c>
      <c r="F723" s="481" t="s">
        <v>466</v>
      </c>
      <c r="G723" s="481" t="s">
        <v>467</v>
      </c>
      <c r="H723" s="481" t="s">
        <v>467</v>
      </c>
      <c r="I723" s="481" t="s">
        <v>468</v>
      </c>
      <c r="J723" s="486" t="s">
        <v>469</v>
      </c>
      <c r="K723" s="481" t="s">
        <v>470</v>
      </c>
      <c r="L723" s="481" t="s">
        <v>442</v>
      </c>
      <c r="M723" s="481" t="s">
        <v>471</v>
      </c>
    </row>
    <row r="724" spans="1:13" s="119" customFormat="1" ht="12.75" hidden="1">
      <c r="B724" s="117"/>
      <c r="C724" s="118"/>
      <c r="D724" s="480"/>
      <c r="E724" s="481" t="str">
        <f>"(0)"</f>
        <v>(0)</v>
      </c>
      <c r="F724" s="481" t="str">
        <f>"(1)"</f>
        <v>(1)</v>
      </c>
      <c r="G724" s="481" t="str">
        <f>"(2)"</f>
        <v>(2)</v>
      </c>
      <c r="H724" s="481" t="str">
        <f>"(3)"</f>
        <v>(3)</v>
      </c>
      <c r="I724" s="481" t="str">
        <f>"(4)"</f>
        <v>(4)</v>
      </c>
      <c r="J724" s="481" t="str">
        <f>"(5)"</f>
        <v>(5)</v>
      </c>
      <c r="K724" s="481" t="str">
        <f>"(7)"</f>
        <v>(7)</v>
      </c>
      <c r="L724" s="481" t="str">
        <f>"(8)"</f>
        <v>(8)</v>
      </c>
      <c r="M724" s="481" t="str">
        <f>"(9)"</f>
        <v>(9)</v>
      </c>
    </row>
    <row r="725" spans="1:13" s="119" customFormat="1" ht="12.75" hidden="1">
      <c r="B725" s="117">
        <v>60</v>
      </c>
      <c r="C725" s="118" t="s">
        <v>190</v>
      </c>
      <c r="D725" s="480">
        <f>SUM(E725:M725)</f>
        <v>0</v>
      </c>
      <c r="E725" s="488"/>
      <c r="F725" s="481" t="s">
        <v>472</v>
      </c>
      <c r="G725" s="488"/>
      <c r="H725" s="488"/>
      <c r="I725" s="488"/>
      <c r="J725" s="488"/>
      <c r="K725" s="488"/>
      <c r="L725" s="488"/>
      <c r="M725" s="488"/>
    </row>
    <row r="726" spans="1:13" s="119" customFormat="1" ht="12.75" hidden="1">
      <c r="B726" s="117">
        <v>83</v>
      </c>
      <c r="C726" s="118" t="s">
        <v>124</v>
      </c>
      <c r="D726" s="480">
        <f>SUM(E726:M726)</f>
        <v>0</v>
      </c>
      <c r="E726" s="488"/>
      <c r="F726" s="481" t="s">
        <v>472</v>
      </c>
      <c r="G726" s="481" t="s">
        <v>472</v>
      </c>
      <c r="H726" s="481" t="s">
        <v>472</v>
      </c>
      <c r="I726" s="481" t="s">
        <v>472</v>
      </c>
      <c r="J726" s="481" t="s">
        <v>472</v>
      </c>
      <c r="K726" s="488"/>
      <c r="L726" s="481" t="s">
        <v>472</v>
      </c>
      <c r="M726" s="481" t="s">
        <v>472</v>
      </c>
    </row>
    <row r="727" spans="1:13" s="119" customFormat="1" ht="12.75" hidden="1">
      <c r="B727" s="117">
        <v>89</v>
      </c>
      <c r="C727" s="118" t="s">
        <v>548</v>
      </c>
      <c r="D727" s="480">
        <f>SUM(E727:M727)</f>
        <v>0</v>
      </c>
      <c r="E727" s="487"/>
      <c r="F727" s="481" t="s">
        <v>472</v>
      </c>
      <c r="G727" s="489" t="s">
        <v>472</v>
      </c>
      <c r="H727" s="490" t="s">
        <v>472</v>
      </c>
      <c r="I727" s="489" t="s">
        <v>472</v>
      </c>
      <c r="J727" s="489" t="s">
        <v>472</v>
      </c>
      <c r="K727" s="489" t="s">
        <v>472</v>
      </c>
      <c r="L727" s="489" t="s">
        <v>472</v>
      </c>
      <c r="M727" s="456"/>
    </row>
    <row r="728" spans="1:13" s="119" customFormat="1" ht="12.75" hidden="1">
      <c r="B728" s="117">
        <v>98</v>
      </c>
      <c r="C728" s="118" t="s">
        <v>127</v>
      </c>
      <c r="D728" s="480">
        <f>SUM(E728:M728)</f>
        <v>0</v>
      </c>
      <c r="E728" s="488"/>
      <c r="F728" s="481" t="s">
        <v>472</v>
      </c>
      <c r="G728" s="488"/>
      <c r="H728" s="488"/>
      <c r="I728" s="488"/>
      <c r="J728" s="488"/>
      <c r="K728" s="488"/>
      <c r="L728" s="488"/>
      <c r="M728" s="488"/>
    </row>
    <row r="729" spans="1:13" s="119" customFormat="1" ht="15" hidden="1">
      <c r="B729" s="117">
        <v>99</v>
      </c>
      <c r="C729" s="118" t="s">
        <v>427</v>
      </c>
      <c r="D729" s="482">
        <f>SUM(E729:F729)</f>
        <v>0</v>
      </c>
      <c r="E729" s="482"/>
      <c r="F729" s="482"/>
      <c r="G729" s="483" t="s">
        <v>472</v>
      </c>
      <c r="H729" s="483" t="s">
        <v>472</v>
      </c>
      <c r="I729" s="483" t="s">
        <v>472</v>
      </c>
      <c r="J729" s="483" t="s">
        <v>472</v>
      </c>
      <c r="K729" s="483" t="s">
        <v>472</v>
      </c>
      <c r="L729" s="483" t="s">
        <v>472</v>
      </c>
      <c r="M729" s="483" t="s">
        <v>472</v>
      </c>
    </row>
    <row r="730" spans="1:13" s="121" customFormat="1" ht="15" hidden="1">
      <c r="A730" s="119"/>
      <c r="B730" s="124"/>
      <c r="C730" s="110" t="s">
        <v>474</v>
      </c>
      <c r="D730" s="484">
        <f t="shared" ref="D730:M730" si="94">SUM(D725:D729)</f>
        <v>0</v>
      </c>
      <c r="E730" s="484">
        <f t="shared" si="94"/>
        <v>0</v>
      </c>
      <c r="F730" s="484">
        <f t="shared" si="94"/>
        <v>0</v>
      </c>
      <c r="G730" s="484">
        <f t="shared" si="94"/>
        <v>0</v>
      </c>
      <c r="H730" s="484">
        <f t="shared" si="94"/>
        <v>0</v>
      </c>
      <c r="I730" s="484">
        <f t="shared" si="94"/>
        <v>0</v>
      </c>
      <c r="J730" s="484">
        <f t="shared" si="94"/>
        <v>0</v>
      </c>
      <c r="K730" s="484">
        <f t="shared" si="94"/>
        <v>0</v>
      </c>
      <c r="L730" s="484">
        <f t="shared" si="94"/>
        <v>0</v>
      </c>
      <c r="M730" s="484">
        <f t="shared" si="94"/>
        <v>0</v>
      </c>
    </row>
    <row r="731" spans="1:13" s="119" customFormat="1" ht="12.75" hidden="1">
      <c r="A731" s="121"/>
      <c r="B731" s="117"/>
      <c r="C731" s="118"/>
      <c r="D731" s="480"/>
      <c r="E731" s="481"/>
      <c r="F731" s="481"/>
      <c r="G731" s="481"/>
      <c r="H731" s="481"/>
      <c r="I731" s="481"/>
      <c r="J731" s="481"/>
      <c r="K731" s="481"/>
      <c r="L731" s="481"/>
      <c r="M731" s="481"/>
    </row>
    <row r="732" spans="1:13" s="119" customFormat="1" ht="12.75" hidden="1">
      <c r="B732" s="117"/>
      <c r="C732" s="118"/>
      <c r="D732" s="480"/>
      <c r="E732" s="481"/>
      <c r="F732" s="481"/>
      <c r="G732" s="481"/>
      <c r="H732" s="481"/>
      <c r="I732" s="481"/>
      <c r="J732" s="481"/>
      <c r="K732" s="481"/>
      <c r="L732" s="481"/>
      <c r="M732" s="481"/>
    </row>
    <row r="733" spans="1:13" s="119" customFormat="1" ht="12.75" hidden="1">
      <c r="B733" s="127" t="s">
        <v>517</v>
      </c>
      <c r="C733" s="118"/>
      <c r="D733" s="480"/>
      <c r="E733" s="480"/>
      <c r="F733" s="480"/>
      <c r="G733" s="480"/>
      <c r="H733" s="480"/>
      <c r="I733" s="481" t="s">
        <v>429</v>
      </c>
      <c r="J733" s="480"/>
      <c r="K733" s="480"/>
      <c r="L733" s="480"/>
      <c r="M733" s="480"/>
    </row>
    <row r="734" spans="1:13" s="119" customFormat="1" ht="12.75" hidden="1">
      <c r="B734" s="117"/>
      <c r="C734" s="118"/>
      <c r="D734" s="480"/>
      <c r="E734" s="481" t="s">
        <v>456</v>
      </c>
      <c r="F734" s="481" t="s">
        <v>457</v>
      </c>
      <c r="G734" s="481" t="s">
        <v>458</v>
      </c>
      <c r="H734" s="481" t="s">
        <v>459</v>
      </c>
      <c r="I734" s="481" t="s">
        <v>460</v>
      </c>
      <c r="J734" s="486" t="s">
        <v>461</v>
      </c>
      <c r="K734" s="481" t="s">
        <v>462</v>
      </c>
      <c r="L734" s="480"/>
      <c r="M734" s="481" t="s">
        <v>463</v>
      </c>
    </row>
    <row r="735" spans="1:13" s="119" customFormat="1" ht="12.75" hidden="1">
      <c r="B735" s="117"/>
      <c r="C735" s="123" t="s">
        <v>464</v>
      </c>
      <c r="D735" s="481" t="s">
        <v>465</v>
      </c>
      <c r="E735" s="481" t="s">
        <v>466</v>
      </c>
      <c r="F735" s="481" t="s">
        <v>466</v>
      </c>
      <c r="G735" s="481" t="s">
        <v>467</v>
      </c>
      <c r="H735" s="481" t="s">
        <v>467</v>
      </c>
      <c r="I735" s="481" t="s">
        <v>468</v>
      </c>
      <c r="J735" s="486" t="s">
        <v>469</v>
      </c>
      <c r="K735" s="481" t="s">
        <v>470</v>
      </c>
      <c r="L735" s="481" t="s">
        <v>442</v>
      </c>
      <c r="M735" s="481" t="s">
        <v>471</v>
      </c>
    </row>
    <row r="736" spans="1:13" s="119" customFormat="1" ht="12.75" hidden="1">
      <c r="B736" s="117"/>
      <c r="C736" s="118"/>
      <c r="D736" s="480"/>
      <c r="E736" s="481" t="str">
        <f>"(0)"</f>
        <v>(0)</v>
      </c>
      <c r="F736" s="481" t="str">
        <f>"(1)"</f>
        <v>(1)</v>
      </c>
      <c r="G736" s="481" t="str">
        <f>"(2)"</f>
        <v>(2)</v>
      </c>
      <c r="H736" s="481" t="str">
        <f>"(3)"</f>
        <v>(3)</v>
      </c>
      <c r="I736" s="481" t="str">
        <f>"(4)"</f>
        <v>(4)</v>
      </c>
      <c r="J736" s="481" t="str">
        <f>"(5)"</f>
        <v>(5)</v>
      </c>
      <c r="K736" s="481" t="str">
        <f>"(7)"</f>
        <v>(7)</v>
      </c>
      <c r="L736" s="481" t="str">
        <f>"(8)"</f>
        <v>(8)</v>
      </c>
      <c r="M736" s="481" t="str">
        <f>"(9)"</f>
        <v>(9)</v>
      </c>
    </row>
    <row r="737" spans="1:13" s="119" customFormat="1" ht="12.75" hidden="1">
      <c r="B737" s="117">
        <v>60</v>
      </c>
      <c r="C737" s="118" t="s">
        <v>190</v>
      </c>
      <c r="D737" s="480">
        <f>SUM(E737:M737)</f>
        <v>0</v>
      </c>
      <c r="E737" s="488"/>
      <c r="F737" s="481" t="s">
        <v>472</v>
      </c>
      <c r="G737" s="488"/>
      <c r="H737" s="488"/>
      <c r="I737" s="488"/>
      <c r="J737" s="488"/>
      <c r="K737" s="488"/>
      <c r="L737" s="488"/>
      <c r="M737" s="488"/>
    </row>
    <row r="738" spans="1:13" s="119" customFormat="1" ht="12.75" hidden="1">
      <c r="B738" s="117">
        <v>83</v>
      </c>
      <c r="C738" s="118" t="s">
        <v>124</v>
      </c>
      <c r="D738" s="480">
        <f>SUM(E738:M738)</f>
        <v>0</v>
      </c>
      <c r="E738" s="488"/>
      <c r="F738" s="481" t="s">
        <v>472</v>
      </c>
      <c r="G738" s="481" t="s">
        <v>472</v>
      </c>
      <c r="H738" s="481" t="s">
        <v>472</v>
      </c>
      <c r="I738" s="481" t="s">
        <v>472</v>
      </c>
      <c r="J738" s="481" t="s">
        <v>472</v>
      </c>
      <c r="K738" s="488"/>
      <c r="L738" s="481" t="s">
        <v>472</v>
      </c>
      <c r="M738" s="481" t="s">
        <v>472</v>
      </c>
    </row>
    <row r="739" spans="1:13" s="119" customFormat="1" ht="12.75" hidden="1">
      <c r="B739" s="117">
        <v>89</v>
      </c>
      <c r="C739" s="118" t="s">
        <v>548</v>
      </c>
      <c r="D739" s="480">
        <f>SUM(E739:M739)</f>
        <v>0</v>
      </c>
      <c r="E739" s="487"/>
      <c r="F739" s="481" t="s">
        <v>472</v>
      </c>
      <c r="G739" s="489" t="s">
        <v>472</v>
      </c>
      <c r="H739" s="490" t="s">
        <v>472</v>
      </c>
      <c r="I739" s="489" t="s">
        <v>472</v>
      </c>
      <c r="J739" s="489" t="s">
        <v>472</v>
      </c>
      <c r="K739" s="489" t="s">
        <v>472</v>
      </c>
      <c r="L739" s="489" t="s">
        <v>472</v>
      </c>
      <c r="M739" s="456"/>
    </row>
    <row r="740" spans="1:13" s="119" customFormat="1" ht="12.75" hidden="1">
      <c r="B740" s="117">
        <v>98</v>
      </c>
      <c r="C740" s="118" t="s">
        <v>127</v>
      </c>
      <c r="D740" s="480">
        <f>SUM(E740:M740)</f>
        <v>0</v>
      </c>
      <c r="E740" s="488"/>
      <c r="F740" s="481" t="s">
        <v>472</v>
      </c>
      <c r="G740" s="488"/>
      <c r="H740" s="488"/>
      <c r="I740" s="488"/>
      <c r="J740" s="488"/>
      <c r="K740" s="488"/>
      <c r="L740" s="488"/>
      <c r="M740" s="488"/>
    </row>
    <row r="741" spans="1:13" s="119" customFormat="1" ht="15" hidden="1">
      <c r="B741" s="117">
        <v>99</v>
      </c>
      <c r="C741" s="118" t="s">
        <v>427</v>
      </c>
      <c r="D741" s="482">
        <f>SUM(E741:F741)</f>
        <v>0</v>
      </c>
      <c r="E741" s="482"/>
      <c r="F741" s="482"/>
      <c r="G741" s="483" t="s">
        <v>472</v>
      </c>
      <c r="H741" s="483" t="s">
        <v>472</v>
      </c>
      <c r="I741" s="483" t="s">
        <v>472</v>
      </c>
      <c r="J741" s="483" t="s">
        <v>472</v>
      </c>
      <c r="K741" s="483" t="s">
        <v>472</v>
      </c>
      <c r="L741" s="483" t="s">
        <v>472</v>
      </c>
      <c r="M741" s="483" t="s">
        <v>472</v>
      </c>
    </row>
    <row r="742" spans="1:13" s="121" customFormat="1" ht="15" hidden="1">
      <c r="A742" s="119"/>
      <c r="B742" s="124"/>
      <c r="C742" s="110" t="s">
        <v>474</v>
      </c>
      <c r="D742" s="484">
        <f t="shared" ref="D742:M742" si="95">SUM(D737:D741)</f>
        <v>0</v>
      </c>
      <c r="E742" s="484">
        <f t="shared" si="95"/>
        <v>0</v>
      </c>
      <c r="F742" s="484">
        <f t="shared" si="95"/>
        <v>0</v>
      </c>
      <c r="G742" s="484">
        <f t="shared" si="95"/>
        <v>0</v>
      </c>
      <c r="H742" s="484">
        <f t="shared" si="95"/>
        <v>0</v>
      </c>
      <c r="I742" s="484">
        <f t="shared" si="95"/>
        <v>0</v>
      </c>
      <c r="J742" s="484">
        <f t="shared" si="95"/>
        <v>0</v>
      </c>
      <c r="K742" s="484">
        <f t="shared" si="95"/>
        <v>0</v>
      </c>
      <c r="L742" s="484">
        <f t="shared" si="95"/>
        <v>0</v>
      </c>
      <c r="M742" s="484">
        <f t="shared" si="95"/>
        <v>0</v>
      </c>
    </row>
    <row r="743" spans="1:13" s="119" customFormat="1" ht="12.75" hidden="1">
      <c r="A743" s="121"/>
      <c r="B743" s="129"/>
      <c r="C743" s="118"/>
      <c r="D743" s="480"/>
      <c r="E743" s="480"/>
      <c r="F743" s="480"/>
      <c r="G743" s="480"/>
      <c r="H743" s="480"/>
      <c r="I743" s="480"/>
      <c r="J743" s="480"/>
      <c r="K743" s="480"/>
      <c r="L743" s="480"/>
      <c r="M743" s="480"/>
    </row>
    <row r="744" spans="1:13" s="119" customFormat="1" ht="12.75" hidden="1">
      <c r="B744" s="129"/>
      <c r="C744" s="118"/>
      <c r="D744" s="480"/>
      <c r="E744" s="480"/>
      <c r="F744" s="480"/>
      <c r="G744" s="480"/>
      <c r="H744" s="480"/>
      <c r="I744" s="480"/>
      <c r="J744" s="480"/>
      <c r="K744" s="480"/>
      <c r="L744" s="480"/>
      <c r="M744" s="480"/>
    </row>
    <row r="745" spans="1:13" s="119" customFormat="1" ht="12.75">
      <c r="B745" s="127" t="s">
        <v>518</v>
      </c>
      <c r="C745" s="118"/>
      <c r="D745" s="480"/>
      <c r="E745" s="480"/>
      <c r="F745" s="480"/>
      <c r="G745" s="480"/>
      <c r="H745" s="481"/>
      <c r="I745" s="481" t="s">
        <v>429</v>
      </c>
      <c r="J745" s="480"/>
      <c r="K745" s="480"/>
      <c r="L745" s="480"/>
      <c r="M745" s="480"/>
    </row>
    <row r="746" spans="1:13" s="119" customFormat="1" ht="12.75">
      <c r="B746" s="117"/>
      <c r="C746" s="118"/>
      <c r="D746" s="480"/>
      <c r="E746" s="481" t="s">
        <v>456</v>
      </c>
      <c r="F746" s="481" t="s">
        <v>457</v>
      </c>
      <c r="G746" s="481" t="s">
        <v>458</v>
      </c>
      <c r="H746" s="481" t="s">
        <v>459</v>
      </c>
      <c r="I746" s="481" t="s">
        <v>460</v>
      </c>
      <c r="J746" s="486" t="s">
        <v>461</v>
      </c>
      <c r="K746" s="481" t="s">
        <v>462</v>
      </c>
      <c r="L746" s="480"/>
      <c r="M746" s="481" t="s">
        <v>463</v>
      </c>
    </row>
    <row r="747" spans="1:13" s="119" customFormat="1" ht="12.75">
      <c r="B747" s="117"/>
      <c r="C747" s="123" t="s">
        <v>464</v>
      </c>
      <c r="D747" s="481" t="s">
        <v>465</v>
      </c>
      <c r="E747" s="481" t="s">
        <v>466</v>
      </c>
      <c r="F747" s="481" t="s">
        <v>466</v>
      </c>
      <c r="G747" s="481" t="s">
        <v>467</v>
      </c>
      <c r="H747" s="481" t="s">
        <v>467</v>
      </c>
      <c r="I747" s="481" t="s">
        <v>468</v>
      </c>
      <c r="J747" s="486" t="s">
        <v>469</v>
      </c>
      <c r="K747" s="481" t="s">
        <v>470</v>
      </c>
      <c r="L747" s="481" t="s">
        <v>442</v>
      </c>
      <c r="M747" s="481" t="s">
        <v>471</v>
      </c>
    </row>
    <row r="748" spans="1:13" s="119" customFormat="1" ht="12.75">
      <c r="B748" s="117"/>
      <c r="C748" s="118"/>
      <c r="D748" s="480"/>
      <c r="E748" s="481" t="str">
        <f>"(0)"</f>
        <v>(0)</v>
      </c>
      <c r="F748" s="481" t="str">
        <f>"(1)"</f>
        <v>(1)</v>
      </c>
      <c r="G748" s="481" t="str">
        <f>"(2)"</f>
        <v>(2)</v>
      </c>
      <c r="H748" s="481" t="str">
        <f>"(3)"</f>
        <v>(3)</v>
      </c>
      <c r="I748" s="481" t="str">
        <f>"(4)"</f>
        <v>(4)</v>
      </c>
      <c r="J748" s="481" t="str">
        <f>"(5)"</f>
        <v>(5)</v>
      </c>
      <c r="K748" s="481" t="str">
        <f>"(7)"</f>
        <v>(7)</v>
      </c>
      <c r="L748" s="481" t="str">
        <f>"(8)"</f>
        <v>(8)</v>
      </c>
      <c r="M748" s="481" t="str">
        <f>"(9)"</f>
        <v>(9)</v>
      </c>
    </row>
    <row r="749" spans="1:13" s="119" customFormat="1" ht="12.75">
      <c r="B749" s="117">
        <v>21</v>
      </c>
      <c r="C749" s="118" t="s">
        <v>175</v>
      </c>
      <c r="D749" s="480">
        <f t="shared" ref="D749:D750" si="96">SUM(E749:M749)</f>
        <v>0</v>
      </c>
      <c r="E749" s="488"/>
      <c r="F749" s="481" t="s">
        <v>472</v>
      </c>
      <c r="G749" s="488"/>
      <c r="H749" s="488"/>
      <c r="I749" s="488"/>
      <c r="J749" s="488"/>
      <c r="K749" s="488"/>
      <c r="L749" s="488"/>
      <c r="M749" s="488"/>
    </row>
    <row r="750" spans="1:13" s="119" customFormat="1" ht="12.75">
      <c r="B750" s="117">
        <v>27</v>
      </c>
      <c r="C750" s="118" t="s">
        <v>182</v>
      </c>
      <c r="D750" s="480">
        <f t="shared" si="96"/>
        <v>0</v>
      </c>
      <c r="E750" s="488"/>
      <c r="F750" s="481" t="s">
        <v>472</v>
      </c>
      <c r="G750" s="488"/>
      <c r="H750" s="488"/>
      <c r="I750" s="488"/>
      <c r="J750" s="488"/>
      <c r="K750" s="488"/>
      <c r="L750" s="488"/>
      <c r="M750" s="488"/>
    </row>
    <row r="751" spans="1:13" s="119" customFormat="1" ht="12.75">
      <c r="B751" s="117">
        <v>60</v>
      </c>
      <c r="C751" s="118" t="s">
        <v>190</v>
      </c>
      <c r="D751" s="480">
        <f>SUM(E751:M751)</f>
        <v>0</v>
      </c>
      <c r="E751" s="488"/>
      <c r="F751" s="481" t="s">
        <v>472</v>
      </c>
      <c r="G751" s="488"/>
      <c r="H751" s="488"/>
      <c r="I751" s="488"/>
      <c r="J751" s="488"/>
      <c r="K751" s="488"/>
      <c r="L751" s="488"/>
      <c r="M751" s="488"/>
    </row>
    <row r="752" spans="1:13" s="119" customFormat="1" ht="12.75">
      <c r="B752" s="117">
        <v>83</v>
      </c>
      <c r="C752" s="118" t="s">
        <v>124</v>
      </c>
      <c r="D752" s="480">
        <f>SUM(E752:M752)</f>
        <v>0</v>
      </c>
      <c r="E752" s="488"/>
      <c r="F752" s="481" t="s">
        <v>472</v>
      </c>
      <c r="G752" s="481" t="s">
        <v>472</v>
      </c>
      <c r="H752" s="481" t="s">
        <v>472</v>
      </c>
      <c r="I752" s="481" t="s">
        <v>472</v>
      </c>
      <c r="J752" s="481" t="s">
        <v>472</v>
      </c>
      <c r="K752" s="488"/>
      <c r="L752" s="481" t="s">
        <v>472</v>
      </c>
      <c r="M752" s="481" t="s">
        <v>472</v>
      </c>
    </row>
    <row r="753" spans="1:13" s="119" customFormat="1" ht="12.75">
      <c r="B753" s="117">
        <v>89</v>
      </c>
      <c r="C753" s="118" t="s">
        <v>548</v>
      </c>
      <c r="D753" s="480">
        <f>SUM(E753:M753)</f>
        <v>0</v>
      </c>
      <c r="E753" s="487"/>
      <c r="F753" s="481" t="s">
        <v>472</v>
      </c>
      <c r="G753" s="489" t="s">
        <v>472</v>
      </c>
      <c r="H753" s="490" t="s">
        <v>472</v>
      </c>
      <c r="I753" s="489" t="s">
        <v>472</v>
      </c>
      <c r="J753" s="489" t="s">
        <v>472</v>
      </c>
      <c r="K753" s="489" t="s">
        <v>472</v>
      </c>
      <c r="L753" s="489" t="s">
        <v>472</v>
      </c>
      <c r="M753" s="456"/>
    </row>
    <row r="754" spans="1:13" s="119" customFormat="1" ht="12.75">
      <c r="B754" s="117">
        <v>98</v>
      </c>
      <c r="C754" s="118" t="s">
        <v>127</v>
      </c>
      <c r="D754" s="480">
        <f>SUM(E754:M754)</f>
        <v>616238.44999999995</v>
      </c>
      <c r="E754" s="488">
        <v>31014.75</v>
      </c>
      <c r="F754" s="481" t="s">
        <v>472</v>
      </c>
      <c r="G754" s="488"/>
      <c r="H754" s="488">
        <v>319101.63</v>
      </c>
      <c r="I754" s="488">
        <v>116078.8</v>
      </c>
      <c r="J754" s="488">
        <v>2356.1799999999998</v>
      </c>
      <c r="K754" s="488">
        <v>145503.32999999999</v>
      </c>
      <c r="L754" s="488">
        <v>2183.7600000000002</v>
      </c>
      <c r="M754" s="488"/>
    </row>
    <row r="755" spans="1:13" s="119" customFormat="1" ht="15">
      <c r="B755" s="117">
        <v>99</v>
      </c>
      <c r="C755" s="118" t="s">
        <v>427</v>
      </c>
      <c r="D755" s="482">
        <f>SUM(E755:F755)</f>
        <v>-19578.09</v>
      </c>
      <c r="E755" s="482">
        <v>0</v>
      </c>
      <c r="F755" s="482">
        <v>-19578.09</v>
      </c>
      <c r="G755" s="483" t="s">
        <v>472</v>
      </c>
      <c r="H755" s="483" t="s">
        <v>472</v>
      </c>
      <c r="I755" s="483" t="s">
        <v>472</v>
      </c>
      <c r="J755" s="483" t="s">
        <v>472</v>
      </c>
      <c r="K755" s="483" t="s">
        <v>472</v>
      </c>
      <c r="L755" s="483" t="s">
        <v>472</v>
      </c>
      <c r="M755" s="483" t="s">
        <v>472</v>
      </c>
    </row>
    <row r="756" spans="1:13" s="121" customFormat="1" ht="15">
      <c r="A756" s="119"/>
      <c r="B756" s="124"/>
      <c r="C756" s="110" t="s">
        <v>474</v>
      </c>
      <c r="D756" s="484">
        <f>SUM(D749:D755)</f>
        <v>596660.36</v>
      </c>
      <c r="E756" s="484">
        <f>SUM(E749:E755)</f>
        <v>31014.75</v>
      </c>
      <c r="F756" s="484">
        <f>SUM(F749:F755)</f>
        <v>-19578.09</v>
      </c>
      <c r="G756" s="484">
        <f>SUM(G749:G755)</f>
        <v>0</v>
      </c>
      <c r="H756" s="484">
        <f t="shared" ref="H756:M756" si="97">SUM(H749:H755)</f>
        <v>319101.63</v>
      </c>
      <c r="I756" s="484">
        <f t="shared" si="97"/>
        <v>116078.8</v>
      </c>
      <c r="J756" s="484">
        <f t="shared" si="97"/>
        <v>2356.1799999999998</v>
      </c>
      <c r="K756" s="484">
        <f t="shared" si="97"/>
        <v>145503.32999999999</v>
      </c>
      <c r="L756" s="484">
        <f t="shared" si="97"/>
        <v>2183.7600000000002</v>
      </c>
      <c r="M756" s="484">
        <f t="shared" si="97"/>
        <v>0</v>
      </c>
    </row>
    <row r="757" spans="1:13" s="119" customFormat="1" ht="12.75">
      <c r="A757" s="121"/>
      <c r="B757" s="117"/>
      <c r="C757" s="118"/>
      <c r="D757" s="480"/>
      <c r="E757" s="480"/>
      <c r="F757" s="480"/>
      <c r="G757" s="480"/>
      <c r="H757" s="480"/>
      <c r="I757" s="480"/>
      <c r="J757" s="480"/>
      <c r="K757" s="480"/>
      <c r="L757" s="480"/>
      <c r="M757" s="480"/>
    </row>
    <row r="758" spans="1:13" s="119" customFormat="1" ht="12.75">
      <c r="B758" s="117"/>
      <c r="C758" s="118"/>
      <c r="D758" s="480"/>
      <c r="E758" s="480"/>
      <c r="F758" s="480"/>
      <c r="G758" s="480"/>
      <c r="H758" s="480"/>
      <c r="I758" s="480"/>
      <c r="J758" s="480"/>
      <c r="K758" s="480"/>
      <c r="L758" s="480"/>
      <c r="M758" s="480"/>
    </row>
    <row r="759" spans="1:13" s="119" customFormat="1" ht="12.75">
      <c r="B759" s="127" t="s">
        <v>519</v>
      </c>
      <c r="C759" s="118"/>
      <c r="D759" s="480"/>
      <c r="E759" s="480"/>
      <c r="F759" s="480"/>
      <c r="G759" s="480"/>
      <c r="H759" s="480"/>
      <c r="I759" s="481" t="s">
        <v>429</v>
      </c>
      <c r="J759" s="480"/>
      <c r="K759" s="480"/>
      <c r="L759" s="480"/>
      <c r="M759" s="480"/>
    </row>
    <row r="760" spans="1:13" s="119" customFormat="1" ht="12.75">
      <c r="B760" s="117"/>
      <c r="C760" s="118"/>
      <c r="D760" s="480"/>
      <c r="E760" s="481" t="s">
        <v>456</v>
      </c>
      <c r="F760" s="481" t="s">
        <v>457</v>
      </c>
      <c r="G760" s="481" t="s">
        <v>458</v>
      </c>
      <c r="H760" s="481" t="s">
        <v>459</v>
      </c>
      <c r="I760" s="481" t="s">
        <v>460</v>
      </c>
      <c r="J760" s="486" t="s">
        <v>461</v>
      </c>
      <c r="K760" s="481" t="s">
        <v>462</v>
      </c>
      <c r="L760" s="480"/>
      <c r="M760" s="481" t="s">
        <v>463</v>
      </c>
    </row>
    <row r="761" spans="1:13" s="119" customFormat="1" ht="12.75">
      <c r="B761" s="117"/>
      <c r="C761" s="123" t="s">
        <v>464</v>
      </c>
      <c r="D761" s="481" t="s">
        <v>465</v>
      </c>
      <c r="E761" s="481" t="s">
        <v>466</v>
      </c>
      <c r="F761" s="481" t="s">
        <v>466</v>
      </c>
      <c r="G761" s="481" t="s">
        <v>467</v>
      </c>
      <c r="H761" s="481" t="s">
        <v>467</v>
      </c>
      <c r="I761" s="481" t="s">
        <v>468</v>
      </c>
      <c r="J761" s="486" t="s">
        <v>469</v>
      </c>
      <c r="K761" s="481" t="s">
        <v>470</v>
      </c>
      <c r="L761" s="481" t="s">
        <v>442</v>
      </c>
      <c r="M761" s="481" t="s">
        <v>471</v>
      </c>
    </row>
    <row r="762" spans="1:13" s="119" customFormat="1" ht="12.75">
      <c r="B762" s="117"/>
      <c r="C762" s="118"/>
      <c r="D762" s="480"/>
      <c r="E762" s="481" t="str">
        <f>"(0)"</f>
        <v>(0)</v>
      </c>
      <c r="F762" s="481" t="str">
        <f>"(1)"</f>
        <v>(1)</v>
      </c>
      <c r="G762" s="481" t="str">
        <f>"(2)"</f>
        <v>(2)</v>
      </c>
      <c r="H762" s="481" t="str">
        <f>"(3)"</f>
        <v>(3)</v>
      </c>
      <c r="I762" s="481" t="str">
        <f>"(4)"</f>
        <v>(4)</v>
      </c>
      <c r="J762" s="481" t="str">
        <f>"(5)"</f>
        <v>(5)</v>
      </c>
      <c r="K762" s="481" t="str">
        <f>"(7)"</f>
        <v>(7)</v>
      </c>
      <c r="L762" s="481" t="str">
        <f>"(8)"</f>
        <v>(8)</v>
      </c>
      <c r="M762" s="481" t="str">
        <f>"(9)"</f>
        <v>(9)</v>
      </c>
    </row>
    <row r="763" spans="1:13" s="119" customFormat="1" ht="12.75">
      <c r="B763" s="117">
        <v>59</v>
      </c>
      <c r="C763" s="118" t="s">
        <v>473</v>
      </c>
      <c r="D763" s="480">
        <f>SUM(E763:M763)</f>
        <v>29</v>
      </c>
      <c r="E763" s="488"/>
      <c r="F763" s="488"/>
      <c r="G763" s="488"/>
      <c r="H763" s="488"/>
      <c r="I763" s="488"/>
      <c r="J763" s="488"/>
      <c r="K763" s="488">
        <v>29</v>
      </c>
      <c r="L763" s="488"/>
      <c r="M763" s="488"/>
    </row>
    <row r="764" spans="1:13" s="119" customFormat="1" ht="12.75">
      <c r="B764" s="117">
        <v>83</v>
      </c>
      <c r="C764" s="118" t="s">
        <v>124</v>
      </c>
      <c r="D764" s="480">
        <f>SUM(E764:M764)</f>
        <v>0</v>
      </c>
      <c r="E764" s="488"/>
      <c r="F764" s="481" t="s">
        <v>472</v>
      </c>
      <c r="G764" s="481" t="s">
        <v>472</v>
      </c>
      <c r="H764" s="481" t="s">
        <v>472</v>
      </c>
      <c r="I764" s="481" t="s">
        <v>472</v>
      </c>
      <c r="J764" s="481" t="s">
        <v>472</v>
      </c>
      <c r="K764" s="488"/>
      <c r="L764" s="481" t="s">
        <v>472</v>
      </c>
      <c r="M764" s="481" t="s">
        <v>472</v>
      </c>
    </row>
    <row r="765" spans="1:13" s="119" customFormat="1" ht="12.75">
      <c r="B765" s="117">
        <v>89</v>
      </c>
      <c r="C765" s="118" t="s">
        <v>548</v>
      </c>
      <c r="D765" s="480">
        <f>SUM(E765:M765)</f>
        <v>0</v>
      </c>
      <c r="E765" s="487"/>
      <c r="F765" s="481" t="s">
        <v>472</v>
      </c>
      <c r="G765" s="489" t="s">
        <v>472</v>
      </c>
      <c r="H765" s="490" t="s">
        <v>472</v>
      </c>
      <c r="I765" s="489" t="s">
        <v>472</v>
      </c>
      <c r="J765" s="489" t="s">
        <v>472</v>
      </c>
      <c r="K765" s="489" t="s">
        <v>472</v>
      </c>
      <c r="L765" s="489" t="s">
        <v>472</v>
      </c>
      <c r="M765" s="456"/>
    </row>
    <row r="766" spans="1:13" s="119" customFormat="1" ht="15">
      <c r="B766" s="117">
        <v>99</v>
      </c>
      <c r="C766" s="118" t="s">
        <v>427</v>
      </c>
      <c r="D766" s="482">
        <f>SUM(E766:F766)</f>
        <v>0</v>
      </c>
      <c r="E766" s="482">
        <v>0</v>
      </c>
      <c r="F766" s="482">
        <v>0</v>
      </c>
      <c r="G766" s="483" t="s">
        <v>472</v>
      </c>
      <c r="H766" s="483" t="s">
        <v>472</v>
      </c>
      <c r="I766" s="483" t="s">
        <v>472</v>
      </c>
      <c r="J766" s="483" t="s">
        <v>472</v>
      </c>
      <c r="K766" s="483" t="s">
        <v>472</v>
      </c>
      <c r="L766" s="483" t="s">
        <v>472</v>
      </c>
      <c r="M766" s="483" t="s">
        <v>472</v>
      </c>
    </row>
    <row r="767" spans="1:13" s="121" customFormat="1" ht="15">
      <c r="A767" s="119"/>
      <c r="B767" s="124"/>
      <c r="C767" s="110" t="s">
        <v>474</v>
      </c>
      <c r="D767" s="484">
        <f t="shared" ref="D767:M767" si="98">SUM(D763:D766)</f>
        <v>29</v>
      </c>
      <c r="E767" s="484">
        <f t="shared" si="98"/>
        <v>0</v>
      </c>
      <c r="F767" s="484">
        <f t="shared" si="98"/>
        <v>0</v>
      </c>
      <c r="G767" s="484">
        <f t="shared" si="98"/>
        <v>0</v>
      </c>
      <c r="H767" s="484">
        <f t="shared" si="98"/>
        <v>0</v>
      </c>
      <c r="I767" s="484">
        <f t="shared" si="98"/>
        <v>0</v>
      </c>
      <c r="J767" s="484">
        <f t="shared" si="98"/>
        <v>0</v>
      </c>
      <c r="K767" s="484">
        <f t="shared" si="98"/>
        <v>29</v>
      </c>
      <c r="L767" s="484">
        <f t="shared" si="98"/>
        <v>0</v>
      </c>
      <c r="M767" s="484">
        <f t="shared" si="98"/>
        <v>0</v>
      </c>
    </row>
    <row r="768" spans="1:13" s="119" customFormat="1" ht="12.75">
      <c r="A768" s="121"/>
      <c r="B768" s="122"/>
      <c r="C768" s="118"/>
      <c r="D768" s="118"/>
      <c r="E768" s="118"/>
      <c r="F768" s="118"/>
      <c r="G768" s="118"/>
      <c r="H768" s="118"/>
      <c r="I768" s="118"/>
      <c r="J768" s="118"/>
      <c r="K768" s="118"/>
      <c r="L768" s="118"/>
      <c r="M768" s="118"/>
    </row>
    <row r="769" spans="2:13" s="119" customFormat="1" ht="12.75">
      <c r="B769" s="122"/>
      <c r="C769" s="118"/>
      <c r="D769" s="118"/>
      <c r="E769" s="118"/>
      <c r="F769" s="118"/>
      <c r="G769" s="118"/>
      <c r="H769" s="118"/>
      <c r="I769" s="118"/>
      <c r="J769" s="118"/>
      <c r="K769" s="118"/>
      <c r="L769" s="118"/>
      <c r="M769" s="118"/>
    </row>
    <row r="770" spans="2:13" s="119" customFormat="1" ht="12.75">
      <c r="B770" s="122"/>
      <c r="C770" s="118"/>
      <c r="D770" s="118"/>
      <c r="E770" s="118"/>
      <c r="F770" s="118"/>
      <c r="G770" s="118"/>
      <c r="H770" s="118"/>
      <c r="I770" s="118"/>
      <c r="J770" s="118"/>
      <c r="K770" s="118"/>
      <c r="L770" s="118"/>
      <c r="M770" s="118"/>
    </row>
    <row r="771" spans="2:13" s="119" customFormat="1" ht="12.75">
      <c r="B771" s="122"/>
      <c r="C771" s="118"/>
      <c r="D771" s="118"/>
      <c r="E771" s="118"/>
      <c r="F771" s="118"/>
      <c r="G771" s="118"/>
      <c r="H771" s="118"/>
      <c r="I771" s="118"/>
      <c r="J771" s="118"/>
      <c r="K771" s="118"/>
      <c r="L771" s="118"/>
      <c r="M771" s="118"/>
    </row>
    <row r="772" spans="2:13" s="119" customFormat="1" ht="12.75">
      <c r="B772" s="122"/>
      <c r="C772" s="118"/>
      <c r="D772" s="118"/>
      <c r="E772" s="118"/>
      <c r="F772" s="118"/>
      <c r="G772" s="118"/>
      <c r="H772" s="118"/>
      <c r="I772" s="118"/>
      <c r="J772" s="118"/>
      <c r="K772" s="118"/>
      <c r="L772" s="118"/>
      <c r="M772" s="118"/>
    </row>
    <row r="773" spans="2:13" s="119" customFormat="1" ht="12.75">
      <c r="B773" s="122"/>
      <c r="C773" s="118"/>
      <c r="D773" s="118"/>
      <c r="E773" s="118"/>
      <c r="F773" s="118"/>
      <c r="G773" s="118"/>
      <c r="H773" s="118"/>
      <c r="I773" s="118"/>
      <c r="J773" s="118"/>
      <c r="K773" s="118"/>
      <c r="L773" s="118"/>
      <c r="M773" s="118"/>
    </row>
    <row r="774" spans="2:13" s="119" customFormat="1" ht="12.75">
      <c r="B774" s="122"/>
      <c r="C774" s="118"/>
      <c r="D774" s="118"/>
      <c r="E774" s="118"/>
      <c r="F774" s="118"/>
      <c r="G774" s="118"/>
      <c r="H774" s="118"/>
      <c r="I774" s="118"/>
      <c r="J774" s="118"/>
      <c r="K774" s="118"/>
      <c r="L774" s="118"/>
      <c r="M774" s="118"/>
    </row>
    <row r="775" spans="2:13" s="119" customFormat="1" ht="12.75">
      <c r="B775" s="122"/>
      <c r="C775" s="118"/>
      <c r="D775" s="118"/>
      <c r="E775" s="118"/>
      <c r="F775" s="118"/>
      <c r="G775" s="118"/>
      <c r="H775" s="118"/>
      <c r="I775" s="118"/>
      <c r="J775" s="118"/>
      <c r="K775" s="118"/>
      <c r="L775" s="118"/>
      <c r="M775" s="118"/>
    </row>
    <row r="776" spans="2:13" s="119" customFormat="1" ht="12.75">
      <c r="B776" s="122"/>
      <c r="C776" s="118"/>
      <c r="D776" s="118"/>
      <c r="E776" s="118"/>
      <c r="F776" s="118"/>
      <c r="G776" s="118"/>
      <c r="H776" s="118"/>
      <c r="I776" s="118"/>
      <c r="J776" s="118"/>
      <c r="K776" s="118"/>
      <c r="L776" s="118"/>
      <c r="M776" s="118"/>
    </row>
    <row r="777" spans="2:13" s="119" customFormat="1" ht="12.75">
      <c r="B777" s="122"/>
      <c r="C777" s="118"/>
      <c r="D777" s="118"/>
      <c r="E777" s="118"/>
      <c r="F777" s="118"/>
      <c r="G777" s="118"/>
      <c r="H777" s="118"/>
      <c r="I777" s="118"/>
      <c r="J777" s="118"/>
      <c r="K777" s="118"/>
      <c r="L777" s="118"/>
      <c r="M777" s="118"/>
    </row>
    <row r="778" spans="2:13" s="119" customFormat="1" ht="12.75">
      <c r="B778" s="122"/>
      <c r="C778" s="118"/>
      <c r="D778" s="118"/>
      <c r="E778" s="118"/>
      <c r="F778" s="118"/>
      <c r="G778" s="118"/>
      <c r="H778" s="118"/>
      <c r="I778" s="118"/>
      <c r="J778" s="118"/>
      <c r="K778" s="118"/>
      <c r="L778" s="118"/>
      <c r="M778" s="118"/>
    </row>
    <row r="779" spans="2:13" s="119" customFormat="1" ht="12.75">
      <c r="B779" s="122"/>
      <c r="C779" s="118"/>
      <c r="D779" s="118"/>
      <c r="E779" s="118"/>
      <c r="F779" s="118"/>
      <c r="G779" s="118"/>
      <c r="H779" s="118"/>
      <c r="I779" s="118"/>
      <c r="J779" s="118"/>
      <c r="K779" s="118"/>
      <c r="L779" s="118"/>
      <c r="M779" s="118"/>
    </row>
    <row r="780" spans="2:13" s="119" customFormat="1" ht="12.75">
      <c r="B780" s="122"/>
      <c r="C780" s="118"/>
      <c r="D780" s="118"/>
      <c r="E780" s="118"/>
      <c r="F780" s="118"/>
      <c r="G780" s="118"/>
      <c r="H780" s="118"/>
      <c r="I780" s="118"/>
      <c r="J780" s="118"/>
      <c r="K780" s="118"/>
      <c r="L780" s="118"/>
      <c r="M780" s="118"/>
    </row>
    <row r="781" spans="2:13" s="119" customFormat="1" ht="12.75">
      <c r="B781" s="122"/>
      <c r="C781" s="118"/>
      <c r="D781" s="118"/>
      <c r="E781" s="118"/>
      <c r="F781" s="118"/>
      <c r="G781" s="118"/>
      <c r="H781" s="118"/>
      <c r="I781" s="118"/>
      <c r="J781" s="118"/>
      <c r="K781" s="118"/>
      <c r="L781" s="118"/>
      <c r="M781" s="118"/>
    </row>
    <row r="782" spans="2:13" s="119" customFormat="1" ht="12.75">
      <c r="B782" s="122"/>
      <c r="C782" s="118"/>
      <c r="D782" s="118"/>
      <c r="E782" s="118"/>
      <c r="F782" s="118"/>
      <c r="G782" s="118"/>
      <c r="H782" s="118"/>
      <c r="I782" s="118"/>
      <c r="J782" s="118"/>
      <c r="K782" s="118"/>
      <c r="L782" s="118"/>
      <c r="M782" s="118"/>
    </row>
    <row r="783" spans="2:13" s="119" customFormat="1" ht="12.75">
      <c r="B783" s="122"/>
      <c r="C783" s="118"/>
      <c r="D783" s="118"/>
      <c r="E783" s="118"/>
      <c r="F783" s="118"/>
      <c r="G783" s="118"/>
      <c r="H783" s="118"/>
      <c r="I783" s="118"/>
      <c r="J783" s="118"/>
      <c r="K783" s="118"/>
      <c r="L783" s="118"/>
      <c r="M783" s="118"/>
    </row>
    <row r="784" spans="2:13" s="119" customFormat="1" ht="12.75">
      <c r="B784" s="122"/>
      <c r="C784" s="118"/>
      <c r="D784" s="118"/>
      <c r="E784" s="118"/>
      <c r="F784" s="118"/>
      <c r="G784" s="118"/>
      <c r="H784" s="118"/>
      <c r="I784" s="118"/>
      <c r="J784" s="118"/>
      <c r="K784" s="118"/>
      <c r="L784" s="118"/>
      <c r="M784" s="118"/>
    </row>
    <row r="785" spans="2:13" s="119" customFormat="1" ht="12.75">
      <c r="B785" s="122"/>
      <c r="C785" s="118"/>
      <c r="D785" s="118"/>
      <c r="E785" s="118"/>
      <c r="F785" s="118"/>
      <c r="G785" s="118"/>
      <c r="H785" s="118"/>
      <c r="I785" s="118"/>
      <c r="J785" s="118"/>
      <c r="K785" s="118"/>
      <c r="L785" s="118"/>
      <c r="M785" s="118"/>
    </row>
    <row r="786" spans="2:13" s="119" customFormat="1" ht="12.75">
      <c r="B786" s="122"/>
      <c r="C786" s="118"/>
      <c r="D786" s="118"/>
      <c r="E786" s="118"/>
      <c r="F786" s="118"/>
      <c r="G786" s="118"/>
      <c r="H786" s="118"/>
      <c r="I786" s="118"/>
      <c r="J786" s="118"/>
      <c r="K786" s="118"/>
      <c r="L786" s="118"/>
      <c r="M786" s="118"/>
    </row>
    <row r="787" spans="2:13" s="119" customFormat="1" ht="12.75">
      <c r="B787" s="122"/>
      <c r="C787" s="118"/>
      <c r="D787" s="118"/>
      <c r="E787" s="118"/>
      <c r="F787" s="118"/>
      <c r="G787" s="118"/>
      <c r="H787" s="118"/>
      <c r="I787" s="118"/>
      <c r="J787" s="118"/>
      <c r="K787" s="118"/>
      <c r="L787" s="118"/>
      <c r="M787" s="118"/>
    </row>
    <row r="788" spans="2:13" s="119" customFormat="1" ht="12.75">
      <c r="B788" s="122"/>
      <c r="C788" s="118"/>
      <c r="D788" s="118"/>
      <c r="E788" s="118"/>
      <c r="F788" s="118"/>
      <c r="G788" s="118"/>
      <c r="H788" s="118"/>
      <c r="I788" s="118"/>
      <c r="J788" s="118"/>
      <c r="K788" s="118"/>
      <c r="L788" s="118"/>
      <c r="M788" s="118"/>
    </row>
    <row r="789" spans="2:13" s="119" customFormat="1" ht="12.75">
      <c r="B789" s="122"/>
      <c r="C789" s="118"/>
      <c r="D789" s="118"/>
      <c r="E789" s="118"/>
      <c r="F789" s="118"/>
      <c r="G789" s="118"/>
      <c r="H789" s="118"/>
      <c r="I789" s="118"/>
      <c r="J789" s="118"/>
      <c r="K789" s="118"/>
      <c r="L789" s="118"/>
      <c r="M789" s="118"/>
    </row>
    <row r="790" spans="2:13" s="119" customFormat="1" ht="12.75">
      <c r="B790" s="122"/>
      <c r="C790" s="118"/>
      <c r="D790" s="118"/>
      <c r="E790" s="118"/>
      <c r="F790" s="118"/>
      <c r="G790" s="118"/>
      <c r="H790" s="118"/>
      <c r="I790" s="118"/>
      <c r="J790" s="118"/>
      <c r="K790" s="118"/>
      <c r="L790" s="118"/>
      <c r="M790" s="118"/>
    </row>
    <row r="791" spans="2:13" s="119" customFormat="1" ht="12.75">
      <c r="B791" s="122"/>
      <c r="C791" s="118"/>
      <c r="D791" s="118"/>
      <c r="E791" s="118"/>
      <c r="F791" s="118"/>
      <c r="G791" s="118"/>
      <c r="H791" s="118"/>
      <c r="I791" s="118"/>
      <c r="J791" s="118"/>
      <c r="K791" s="118"/>
      <c r="L791" s="118"/>
      <c r="M791" s="118"/>
    </row>
    <row r="792" spans="2:13" s="119" customFormat="1" ht="12.75">
      <c r="B792" s="122"/>
      <c r="C792" s="118"/>
      <c r="D792" s="118"/>
      <c r="E792" s="118"/>
      <c r="F792" s="118"/>
      <c r="G792" s="118"/>
      <c r="H792" s="118"/>
      <c r="I792" s="118"/>
      <c r="J792" s="118"/>
      <c r="K792" s="118"/>
      <c r="L792" s="118"/>
      <c r="M792" s="118"/>
    </row>
    <row r="793" spans="2:13" s="119" customFormat="1" ht="12.75">
      <c r="B793" s="122"/>
      <c r="C793" s="118"/>
      <c r="D793" s="118"/>
      <c r="E793" s="118"/>
      <c r="F793" s="118"/>
      <c r="G793" s="118"/>
      <c r="H793" s="118"/>
      <c r="I793" s="118"/>
      <c r="J793" s="118"/>
      <c r="K793" s="118"/>
      <c r="L793" s="118"/>
      <c r="M793" s="118"/>
    </row>
    <row r="794" spans="2:13" s="119" customFormat="1" ht="12.75">
      <c r="B794" s="122"/>
      <c r="C794" s="118"/>
      <c r="D794" s="118"/>
      <c r="E794" s="118"/>
      <c r="F794" s="118"/>
      <c r="G794" s="118"/>
      <c r="H794" s="118"/>
      <c r="I794" s="118"/>
      <c r="J794" s="118"/>
      <c r="K794" s="118"/>
      <c r="L794" s="118"/>
      <c r="M794" s="118"/>
    </row>
    <row r="795" spans="2:13" s="119" customFormat="1" ht="12.75">
      <c r="B795" s="122"/>
      <c r="C795" s="118"/>
      <c r="D795" s="118"/>
      <c r="E795" s="118"/>
      <c r="F795" s="118"/>
      <c r="G795" s="118"/>
      <c r="H795" s="118"/>
      <c r="I795" s="118"/>
      <c r="J795" s="118"/>
      <c r="K795" s="118"/>
      <c r="L795" s="118"/>
      <c r="M795" s="118"/>
    </row>
    <row r="796" spans="2:13" s="119" customFormat="1" ht="12.75">
      <c r="B796" s="122"/>
      <c r="C796" s="118"/>
      <c r="D796" s="118"/>
      <c r="E796" s="118"/>
      <c r="F796" s="118"/>
      <c r="G796" s="118"/>
      <c r="H796" s="118"/>
      <c r="I796" s="118"/>
      <c r="J796" s="118"/>
      <c r="K796" s="118"/>
      <c r="L796" s="118"/>
      <c r="M796" s="118"/>
    </row>
    <row r="797" spans="2:13" s="119" customFormat="1" ht="12.75">
      <c r="B797" s="122"/>
      <c r="C797" s="118"/>
      <c r="D797" s="118"/>
      <c r="E797" s="118"/>
      <c r="F797" s="118"/>
      <c r="G797" s="118"/>
      <c r="H797" s="118"/>
      <c r="I797" s="118"/>
      <c r="J797" s="118"/>
      <c r="K797" s="118"/>
      <c r="L797" s="118"/>
      <c r="M797" s="118"/>
    </row>
    <row r="798" spans="2:13" s="119" customFormat="1" ht="12.75">
      <c r="B798" s="122"/>
      <c r="C798" s="118"/>
      <c r="D798" s="118"/>
      <c r="E798" s="118"/>
      <c r="F798" s="118"/>
      <c r="G798" s="118"/>
      <c r="H798" s="118"/>
      <c r="I798" s="118"/>
      <c r="J798" s="118"/>
      <c r="K798" s="118"/>
      <c r="L798" s="118"/>
      <c r="M798" s="118"/>
    </row>
    <row r="799" spans="2:13" s="119" customFormat="1" ht="12.75">
      <c r="B799" s="122"/>
      <c r="C799" s="118"/>
      <c r="D799" s="118"/>
      <c r="E799" s="118"/>
      <c r="F799" s="118"/>
      <c r="G799" s="118"/>
      <c r="H799" s="118"/>
      <c r="I799" s="118"/>
      <c r="J799" s="118"/>
      <c r="K799" s="118"/>
      <c r="L799" s="118"/>
      <c r="M799" s="118"/>
    </row>
    <row r="800" spans="2:13" s="119" customFormat="1" ht="12.75">
      <c r="B800" s="122"/>
      <c r="C800" s="118"/>
      <c r="D800" s="118"/>
      <c r="E800" s="118"/>
      <c r="F800" s="118"/>
      <c r="G800" s="118"/>
      <c r="H800" s="118"/>
      <c r="I800" s="118"/>
      <c r="J800" s="118"/>
      <c r="K800" s="118"/>
      <c r="L800" s="118"/>
      <c r="M800" s="118"/>
    </row>
    <row r="801" spans="2:13" s="119" customFormat="1" ht="12.75">
      <c r="B801" s="122"/>
      <c r="C801" s="118"/>
      <c r="D801" s="118"/>
      <c r="E801" s="118"/>
      <c r="F801" s="118"/>
      <c r="G801" s="118"/>
      <c r="H801" s="118"/>
      <c r="I801" s="118"/>
      <c r="J801" s="118"/>
      <c r="K801" s="118"/>
      <c r="L801" s="118"/>
      <c r="M801" s="118"/>
    </row>
    <row r="802" spans="2:13" s="119" customFormat="1" ht="12.75">
      <c r="B802" s="122"/>
      <c r="C802" s="118"/>
      <c r="D802" s="118"/>
      <c r="E802" s="118"/>
      <c r="F802" s="118"/>
      <c r="G802" s="118"/>
      <c r="H802" s="118"/>
      <c r="I802" s="118"/>
      <c r="J802" s="118"/>
      <c r="K802" s="118"/>
      <c r="L802" s="118"/>
      <c r="M802" s="118"/>
    </row>
    <row r="803" spans="2:13" s="119" customFormat="1" ht="12.75">
      <c r="B803" s="122"/>
      <c r="C803" s="118"/>
      <c r="D803" s="118"/>
      <c r="E803" s="118"/>
      <c r="F803" s="118"/>
      <c r="G803" s="118"/>
      <c r="H803" s="118"/>
      <c r="I803" s="118"/>
      <c r="J803" s="118"/>
      <c r="K803" s="118"/>
      <c r="L803" s="118"/>
      <c r="M803" s="118"/>
    </row>
    <row r="804" spans="2:13" s="119" customFormat="1" ht="12.75">
      <c r="B804" s="122"/>
      <c r="C804" s="118"/>
      <c r="D804" s="118"/>
      <c r="E804" s="118"/>
      <c r="F804" s="118"/>
      <c r="G804" s="118"/>
      <c r="H804" s="118"/>
      <c r="I804" s="118"/>
      <c r="J804" s="118"/>
      <c r="K804" s="118"/>
      <c r="L804" s="118"/>
      <c r="M804" s="118"/>
    </row>
    <row r="805" spans="2:13" s="119" customFormat="1" ht="12.75">
      <c r="B805" s="122"/>
      <c r="C805" s="118"/>
      <c r="D805" s="118"/>
      <c r="E805" s="118"/>
      <c r="F805" s="118"/>
      <c r="G805" s="118"/>
      <c r="H805" s="118"/>
      <c r="I805" s="118"/>
      <c r="J805" s="118"/>
      <c r="K805" s="118"/>
      <c r="L805" s="118"/>
      <c r="M805" s="118"/>
    </row>
    <row r="806" spans="2:13" s="119" customFormat="1" ht="12.75">
      <c r="B806" s="122"/>
      <c r="C806" s="118"/>
      <c r="D806" s="118"/>
      <c r="E806" s="118"/>
      <c r="F806" s="118"/>
      <c r="G806" s="118"/>
      <c r="H806" s="118"/>
      <c r="I806" s="118"/>
      <c r="J806" s="118"/>
      <c r="K806" s="118"/>
      <c r="L806" s="118"/>
      <c r="M806" s="118"/>
    </row>
    <row r="807" spans="2:13" s="119" customFormat="1" ht="12.75">
      <c r="B807" s="122"/>
      <c r="C807" s="118"/>
      <c r="D807" s="118"/>
      <c r="E807" s="118"/>
      <c r="F807" s="118"/>
      <c r="G807" s="118"/>
      <c r="H807" s="118"/>
      <c r="I807" s="118"/>
      <c r="J807" s="118"/>
      <c r="K807" s="118"/>
      <c r="L807" s="118"/>
      <c r="M807" s="118"/>
    </row>
    <row r="808" spans="2:13" s="119" customFormat="1" ht="12.75">
      <c r="B808" s="122"/>
      <c r="C808" s="118"/>
      <c r="D808" s="118"/>
      <c r="E808" s="118"/>
      <c r="F808" s="118"/>
      <c r="G808" s="118"/>
      <c r="H808" s="118"/>
      <c r="I808" s="118"/>
      <c r="J808" s="118"/>
      <c r="K808" s="118"/>
      <c r="L808" s="118"/>
      <c r="M808" s="118"/>
    </row>
    <row r="809" spans="2:13" s="119" customFormat="1" ht="12.75">
      <c r="B809" s="122"/>
      <c r="C809" s="118"/>
      <c r="D809" s="118"/>
      <c r="E809" s="118"/>
      <c r="F809" s="118"/>
      <c r="G809" s="118"/>
      <c r="H809" s="118"/>
      <c r="I809" s="118"/>
      <c r="J809" s="118"/>
      <c r="K809" s="118"/>
      <c r="L809" s="118"/>
      <c r="M809" s="118"/>
    </row>
    <row r="810" spans="2:13" s="119" customFormat="1" ht="12.75">
      <c r="B810" s="122"/>
      <c r="C810" s="118"/>
      <c r="D810" s="118"/>
      <c r="E810" s="118"/>
      <c r="F810" s="118"/>
      <c r="G810" s="118"/>
      <c r="H810" s="118"/>
      <c r="I810" s="118"/>
      <c r="J810" s="118"/>
      <c r="K810" s="118"/>
      <c r="L810" s="118"/>
      <c r="M810" s="118"/>
    </row>
    <row r="811" spans="2:13" s="119" customFormat="1" ht="12.75">
      <c r="B811" s="122"/>
      <c r="C811" s="118"/>
      <c r="D811" s="118"/>
      <c r="E811" s="118"/>
      <c r="F811" s="118"/>
      <c r="G811" s="118"/>
      <c r="H811" s="118"/>
      <c r="I811" s="118"/>
      <c r="J811" s="118"/>
      <c r="K811" s="118"/>
      <c r="L811" s="118"/>
      <c r="M811" s="118"/>
    </row>
    <row r="812" spans="2:13" s="119" customFormat="1" ht="12.75">
      <c r="B812" s="122"/>
      <c r="C812" s="118"/>
      <c r="D812" s="118"/>
      <c r="E812" s="118"/>
      <c r="F812" s="118"/>
      <c r="G812" s="118"/>
      <c r="H812" s="118"/>
      <c r="I812" s="118"/>
      <c r="J812" s="118"/>
      <c r="K812" s="118"/>
      <c r="L812" s="118"/>
      <c r="M812" s="118"/>
    </row>
    <row r="813" spans="2:13" s="119" customFormat="1" ht="12.75">
      <c r="B813" s="122"/>
      <c r="C813" s="118"/>
      <c r="D813" s="118"/>
      <c r="E813" s="118"/>
      <c r="F813" s="118"/>
      <c r="G813" s="118"/>
      <c r="H813" s="118"/>
      <c r="I813" s="118"/>
      <c r="J813" s="118"/>
      <c r="K813" s="118"/>
      <c r="L813" s="118"/>
      <c r="M813" s="118"/>
    </row>
    <row r="814" spans="2:13" s="119" customFormat="1" ht="12.75">
      <c r="B814" s="122"/>
      <c r="C814" s="118"/>
      <c r="D814" s="118"/>
      <c r="E814" s="118"/>
      <c r="F814" s="118"/>
      <c r="G814" s="118"/>
      <c r="H814" s="118"/>
      <c r="I814" s="118"/>
      <c r="J814" s="118"/>
      <c r="K814" s="118"/>
      <c r="L814" s="118"/>
      <c r="M814" s="118"/>
    </row>
    <row r="815" spans="2:13" s="119" customFormat="1" ht="12.75">
      <c r="B815" s="122"/>
      <c r="C815" s="118"/>
      <c r="D815" s="118"/>
      <c r="E815" s="118"/>
      <c r="F815" s="118"/>
      <c r="G815" s="118"/>
      <c r="H815" s="118"/>
      <c r="I815" s="118"/>
      <c r="J815" s="118"/>
      <c r="K815" s="118"/>
      <c r="L815" s="118"/>
      <c r="M815" s="118"/>
    </row>
    <row r="816" spans="2:13" s="119" customFormat="1" ht="12.75">
      <c r="B816" s="122"/>
      <c r="C816" s="118"/>
      <c r="D816" s="118"/>
      <c r="E816" s="118"/>
      <c r="F816" s="118"/>
      <c r="G816" s="118"/>
      <c r="H816" s="118"/>
      <c r="I816" s="118"/>
      <c r="J816" s="118"/>
      <c r="K816" s="118"/>
      <c r="L816" s="118"/>
      <c r="M816" s="118"/>
    </row>
    <row r="817" spans="2:13" s="119" customFormat="1" ht="12.75">
      <c r="B817" s="122"/>
      <c r="C817" s="118"/>
      <c r="D817" s="118"/>
      <c r="E817" s="118"/>
      <c r="F817" s="118"/>
      <c r="G817" s="118"/>
      <c r="H817" s="118"/>
      <c r="I817" s="118"/>
      <c r="J817" s="118"/>
      <c r="K817" s="118"/>
      <c r="L817" s="118"/>
      <c r="M817" s="118"/>
    </row>
    <row r="818" spans="2:13" s="119" customFormat="1" ht="12.75">
      <c r="B818" s="122"/>
      <c r="C818" s="118"/>
      <c r="D818" s="118"/>
      <c r="E818" s="118"/>
      <c r="F818" s="118"/>
      <c r="G818" s="118"/>
      <c r="H818" s="118"/>
      <c r="I818" s="118"/>
      <c r="J818" s="118"/>
      <c r="K818" s="118"/>
      <c r="L818" s="118"/>
      <c r="M818" s="118"/>
    </row>
    <row r="819" spans="2:13" s="119" customFormat="1" ht="12.75">
      <c r="B819" s="122"/>
      <c r="C819" s="118"/>
      <c r="D819" s="118"/>
      <c r="E819" s="118"/>
      <c r="F819" s="118"/>
      <c r="G819" s="118"/>
      <c r="H819" s="118"/>
      <c r="I819" s="118"/>
      <c r="J819" s="118"/>
      <c r="K819" s="118"/>
      <c r="L819" s="118"/>
      <c r="M819" s="118"/>
    </row>
    <row r="820" spans="2:13" s="119" customFormat="1" ht="12.75">
      <c r="B820" s="122"/>
      <c r="C820" s="118"/>
      <c r="D820" s="118"/>
      <c r="E820" s="118"/>
      <c r="F820" s="118"/>
      <c r="G820" s="118"/>
      <c r="H820" s="118"/>
      <c r="I820" s="118"/>
      <c r="J820" s="118"/>
      <c r="K820" s="118"/>
      <c r="L820" s="118"/>
      <c r="M820" s="118"/>
    </row>
    <row r="821" spans="2:13" s="119" customFormat="1" ht="12.75">
      <c r="B821" s="122"/>
      <c r="C821" s="118"/>
      <c r="D821" s="118"/>
      <c r="E821" s="118"/>
      <c r="F821" s="118"/>
      <c r="G821" s="118"/>
      <c r="H821" s="118"/>
      <c r="I821" s="118"/>
      <c r="J821" s="118"/>
      <c r="K821" s="118"/>
      <c r="L821" s="118"/>
      <c r="M821" s="118"/>
    </row>
    <row r="822" spans="2:13" s="119" customFormat="1" ht="12.75">
      <c r="B822" s="122"/>
      <c r="C822" s="118"/>
      <c r="D822" s="118"/>
      <c r="E822" s="118"/>
      <c r="F822" s="118"/>
      <c r="G822" s="118"/>
      <c r="H822" s="118"/>
      <c r="I822" s="118"/>
      <c r="J822" s="118"/>
      <c r="K822" s="118"/>
      <c r="L822" s="118"/>
      <c r="M822" s="118"/>
    </row>
    <row r="823" spans="2:13" s="119" customFormat="1" ht="12.75">
      <c r="B823" s="122"/>
      <c r="C823" s="118"/>
      <c r="D823" s="118"/>
      <c r="E823" s="118"/>
      <c r="F823" s="118"/>
      <c r="G823" s="118"/>
      <c r="H823" s="118"/>
      <c r="I823" s="118"/>
      <c r="J823" s="118"/>
      <c r="K823" s="118"/>
      <c r="L823" s="118"/>
      <c r="M823" s="118"/>
    </row>
    <row r="824" spans="2:13" s="119" customFormat="1" ht="12.75">
      <c r="B824" s="122"/>
      <c r="C824" s="118"/>
      <c r="D824" s="118"/>
      <c r="E824" s="118"/>
      <c r="F824" s="118"/>
      <c r="G824" s="118"/>
      <c r="H824" s="118"/>
      <c r="I824" s="118"/>
      <c r="J824" s="118"/>
      <c r="K824" s="118"/>
      <c r="L824" s="118"/>
      <c r="M824" s="118"/>
    </row>
    <row r="825" spans="2:13" s="119" customFormat="1" ht="12.75">
      <c r="B825" s="122"/>
      <c r="C825" s="118"/>
      <c r="D825" s="118"/>
      <c r="E825" s="118"/>
      <c r="F825" s="118"/>
      <c r="G825" s="118"/>
      <c r="H825" s="118"/>
      <c r="I825" s="118"/>
      <c r="J825" s="118"/>
      <c r="K825" s="118"/>
      <c r="L825" s="118"/>
      <c r="M825" s="118"/>
    </row>
    <row r="826" spans="2:13" s="119" customFormat="1" ht="12.75">
      <c r="B826" s="122"/>
      <c r="C826" s="118"/>
      <c r="D826" s="118"/>
      <c r="E826" s="118"/>
      <c r="F826" s="118"/>
      <c r="G826" s="118"/>
      <c r="H826" s="118"/>
      <c r="I826" s="118"/>
      <c r="J826" s="118"/>
      <c r="K826" s="118"/>
      <c r="L826" s="118"/>
      <c r="M826" s="118"/>
    </row>
    <row r="827" spans="2:13" s="119" customFormat="1" ht="12.75">
      <c r="B827" s="122"/>
      <c r="C827" s="118"/>
      <c r="D827" s="118"/>
      <c r="E827" s="118"/>
      <c r="F827" s="118"/>
      <c r="G827" s="118"/>
      <c r="H827" s="118"/>
      <c r="I827" s="118"/>
      <c r="J827" s="118"/>
      <c r="K827" s="118"/>
      <c r="L827" s="118"/>
      <c r="M827" s="118"/>
    </row>
    <row r="828" spans="2:13" s="119" customFormat="1" ht="12.75">
      <c r="B828" s="122"/>
      <c r="C828" s="118"/>
      <c r="D828" s="118"/>
      <c r="E828" s="118"/>
      <c r="F828" s="118"/>
      <c r="G828" s="118"/>
      <c r="H828" s="118"/>
      <c r="I828" s="118"/>
      <c r="J828" s="118"/>
      <c r="K828" s="118"/>
      <c r="L828" s="118"/>
      <c r="M828" s="118"/>
    </row>
    <row r="829" spans="2:13" s="119" customFormat="1" ht="12.75">
      <c r="B829" s="122"/>
      <c r="C829" s="118"/>
      <c r="D829" s="118"/>
      <c r="E829" s="118"/>
      <c r="F829" s="118"/>
      <c r="G829" s="118"/>
      <c r="H829" s="118"/>
      <c r="I829" s="118"/>
      <c r="J829" s="118"/>
      <c r="K829" s="118"/>
      <c r="L829" s="118"/>
      <c r="M829" s="118"/>
    </row>
    <row r="830" spans="2:13" s="119" customFormat="1" ht="12.75">
      <c r="B830" s="122"/>
      <c r="C830" s="118"/>
      <c r="D830" s="118"/>
      <c r="E830" s="118"/>
      <c r="F830" s="118"/>
      <c r="G830" s="118"/>
      <c r="H830" s="118"/>
      <c r="I830" s="118"/>
      <c r="J830" s="118"/>
      <c r="K830" s="118"/>
      <c r="L830" s="118"/>
      <c r="M830" s="118"/>
    </row>
    <row r="831" spans="2:13" s="119" customFormat="1" ht="12.75">
      <c r="B831" s="122"/>
      <c r="C831" s="118"/>
      <c r="D831" s="118"/>
      <c r="E831" s="118"/>
      <c r="F831" s="118"/>
      <c r="G831" s="118"/>
      <c r="H831" s="118"/>
      <c r="I831" s="118"/>
      <c r="J831" s="118"/>
      <c r="K831" s="118"/>
      <c r="L831" s="118"/>
      <c r="M831" s="118"/>
    </row>
    <row r="832" spans="2:13" s="119" customFormat="1" ht="12.75">
      <c r="B832" s="122"/>
      <c r="C832" s="118"/>
      <c r="D832" s="118"/>
      <c r="E832" s="118"/>
      <c r="F832" s="118"/>
      <c r="G832" s="118"/>
      <c r="H832" s="118"/>
      <c r="I832" s="118"/>
      <c r="J832" s="118"/>
      <c r="K832" s="118"/>
      <c r="L832" s="118"/>
      <c r="M832" s="118"/>
    </row>
    <row r="833" spans="2:13" s="119" customFormat="1" ht="12.75">
      <c r="B833" s="122"/>
      <c r="C833" s="118"/>
      <c r="D833" s="118"/>
      <c r="E833" s="118"/>
      <c r="F833" s="118"/>
      <c r="G833" s="118"/>
      <c r="H833" s="118"/>
      <c r="I833" s="118"/>
      <c r="J833" s="118"/>
      <c r="K833" s="118"/>
      <c r="L833" s="118"/>
      <c r="M833" s="118"/>
    </row>
    <row r="834" spans="2:13" s="119" customFormat="1" ht="12.75">
      <c r="B834" s="122"/>
      <c r="C834" s="118"/>
      <c r="D834" s="118"/>
      <c r="E834" s="118"/>
      <c r="F834" s="118"/>
      <c r="G834" s="118"/>
      <c r="H834" s="118"/>
      <c r="I834" s="118"/>
      <c r="J834" s="118"/>
      <c r="K834" s="118"/>
      <c r="L834" s="118"/>
      <c r="M834" s="118"/>
    </row>
    <row r="835" spans="2:13" s="119" customFormat="1" ht="12.75">
      <c r="B835" s="122"/>
      <c r="C835" s="118"/>
      <c r="D835" s="118"/>
      <c r="E835" s="118"/>
      <c r="F835" s="118"/>
      <c r="G835" s="118"/>
      <c r="H835" s="118"/>
      <c r="I835" s="118"/>
      <c r="J835" s="118"/>
      <c r="K835" s="118"/>
      <c r="L835" s="118"/>
      <c r="M835" s="118"/>
    </row>
    <row r="836" spans="2:13" s="119" customFormat="1" ht="12.75">
      <c r="B836" s="122"/>
      <c r="C836" s="118"/>
      <c r="D836" s="118"/>
      <c r="E836" s="118"/>
      <c r="F836" s="118"/>
      <c r="G836" s="118"/>
      <c r="H836" s="118"/>
      <c r="I836" s="118"/>
      <c r="J836" s="118"/>
      <c r="K836" s="118"/>
      <c r="L836" s="118"/>
      <c r="M836" s="118"/>
    </row>
    <row r="837" spans="2:13" s="119" customFormat="1" ht="12.75">
      <c r="B837" s="122"/>
      <c r="C837" s="118"/>
      <c r="D837" s="118"/>
      <c r="E837" s="118"/>
      <c r="F837" s="118"/>
      <c r="G837" s="118"/>
      <c r="H837" s="118"/>
      <c r="I837" s="118"/>
      <c r="J837" s="118"/>
      <c r="K837" s="118"/>
      <c r="L837" s="118"/>
      <c r="M837" s="118"/>
    </row>
    <row r="838" spans="2:13" s="119" customFormat="1" ht="12.75">
      <c r="B838" s="122"/>
      <c r="C838" s="118"/>
      <c r="D838" s="118"/>
      <c r="E838" s="118"/>
      <c r="F838" s="118"/>
      <c r="G838" s="118"/>
      <c r="H838" s="118"/>
      <c r="I838" s="118"/>
      <c r="J838" s="118"/>
      <c r="K838" s="118"/>
      <c r="L838" s="118"/>
      <c r="M838" s="118"/>
    </row>
    <row r="839" spans="2:13" s="119" customFormat="1" ht="12.75">
      <c r="B839" s="122"/>
      <c r="C839" s="118"/>
      <c r="D839" s="118"/>
      <c r="E839" s="118"/>
      <c r="F839" s="118"/>
      <c r="G839" s="118"/>
      <c r="H839" s="118"/>
      <c r="I839" s="118"/>
      <c r="J839" s="118"/>
      <c r="K839" s="118"/>
      <c r="L839" s="118"/>
      <c r="M839" s="118"/>
    </row>
    <row r="840" spans="2:13" s="119" customFormat="1" ht="12.75">
      <c r="B840" s="122"/>
      <c r="C840" s="118"/>
      <c r="D840" s="118"/>
      <c r="E840" s="118"/>
      <c r="F840" s="118"/>
      <c r="G840" s="118"/>
      <c r="H840" s="118"/>
      <c r="I840" s="118"/>
      <c r="J840" s="118"/>
      <c r="K840" s="118"/>
      <c r="L840" s="118"/>
      <c r="M840" s="118"/>
    </row>
    <row r="841" spans="2:13" s="119" customFormat="1" ht="12.75">
      <c r="B841" s="122"/>
      <c r="C841" s="118"/>
      <c r="D841" s="118"/>
      <c r="E841" s="118"/>
      <c r="F841" s="118"/>
      <c r="G841" s="118"/>
      <c r="H841" s="118"/>
      <c r="I841" s="118"/>
      <c r="J841" s="118"/>
      <c r="K841" s="118"/>
      <c r="L841" s="118"/>
      <c r="M841" s="118"/>
    </row>
    <row r="842" spans="2:13" s="119" customFormat="1" ht="12.75">
      <c r="B842" s="122"/>
      <c r="C842" s="118"/>
      <c r="D842" s="118"/>
      <c r="E842" s="118"/>
      <c r="F842" s="118"/>
      <c r="G842" s="118"/>
      <c r="H842" s="118"/>
      <c r="I842" s="118"/>
      <c r="J842" s="118"/>
      <c r="K842" s="118"/>
      <c r="L842" s="118"/>
      <c r="M842" s="118"/>
    </row>
    <row r="843" spans="2:13" s="119" customFormat="1" ht="12.75">
      <c r="B843" s="122"/>
      <c r="C843" s="118"/>
      <c r="D843" s="118"/>
      <c r="E843" s="118"/>
      <c r="F843" s="118"/>
      <c r="G843" s="118"/>
      <c r="H843" s="118"/>
      <c r="I843" s="118"/>
      <c r="J843" s="118"/>
      <c r="K843" s="118"/>
      <c r="L843" s="118"/>
      <c r="M843" s="118"/>
    </row>
    <row r="844" spans="2:13" s="119" customFormat="1" ht="12.75">
      <c r="B844" s="122"/>
      <c r="C844" s="118"/>
      <c r="D844" s="118"/>
      <c r="E844" s="118"/>
      <c r="F844" s="118"/>
      <c r="G844" s="118"/>
      <c r="H844" s="118"/>
      <c r="I844" s="118"/>
      <c r="J844" s="118"/>
      <c r="K844" s="118"/>
      <c r="L844" s="118"/>
      <c r="M844" s="118"/>
    </row>
    <row r="845" spans="2:13" s="119" customFormat="1" ht="12.75">
      <c r="B845" s="122"/>
      <c r="C845" s="118"/>
      <c r="D845" s="118"/>
      <c r="E845" s="118"/>
      <c r="F845" s="118"/>
      <c r="G845" s="118"/>
      <c r="H845" s="118"/>
      <c r="I845" s="118"/>
      <c r="J845" s="118"/>
      <c r="K845" s="118"/>
      <c r="L845" s="118"/>
      <c r="M845" s="118"/>
    </row>
    <row r="846" spans="2:13" s="119" customFormat="1" ht="12.75">
      <c r="B846" s="122"/>
      <c r="C846" s="118"/>
      <c r="D846" s="118"/>
      <c r="E846" s="118"/>
      <c r="F846" s="118"/>
      <c r="G846" s="118"/>
      <c r="H846" s="118"/>
      <c r="I846" s="118"/>
      <c r="J846" s="118"/>
      <c r="K846" s="118"/>
      <c r="L846" s="118"/>
      <c r="M846" s="118"/>
    </row>
    <row r="847" spans="2:13" s="119" customFormat="1" ht="12.75">
      <c r="B847" s="122"/>
      <c r="C847" s="118"/>
      <c r="D847" s="118"/>
      <c r="E847" s="118"/>
      <c r="F847" s="118"/>
      <c r="G847" s="118"/>
      <c r="H847" s="118"/>
      <c r="I847" s="118"/>
      <c r="J847" s="118"/>
      <c r="K847" s="118"/>
      <c r="L847" s="118"/>
      <c r="M847" s="118"/>
    </row>
    <row r="848" spans="2:13" s="119" customFormat="1" ht="12.75">
      <c r="B848" s="122"/>
      <c r="C848" s="118"/>
      <c r="D848" s="118"/>
      <c r="E848" s="118"/>
      <c r="F848" s="118"/>
      <c r="G848" s="118"/>
      <c r="H848" s="118"/>
      <c r="I848" s="118"/>
      <c r="J848" s="118"/>
      <c r="K848" s="118"/>
      <c r="L848" s="118"/>
      <c r="M848" s="118"/>
    </row>
    <row r="849" spans="2:13" s="119" customFormat="1" ht="12.75">
      <c r="B849" s="122"/>
      <c r="C849" s="118"/>
      <c r="D849" s="118"/>
      <c r="E849" s="118"/>
      <c r="F849" s="118"/>
      <c r="G849" s="118"/>
      <c r="H849" s="118"/>
      <c r="I849" s="118"/>
      <c r="J849" s="118"/>
      <c r="K849" s="118"/>
      <c r="L849" s="118"/>
      <c r="M849" s="118"/>
    </row>
    <row r="850" spans="2:13" s="119" customFormat="1" ht="12.75">
      <c r="B850" s="122"/>
      <c r="C850" s="118"/>
      <c r="D850" s="118"/>
      <c r="E850" s="118"/>
      <c r="F850" s="118"/>
      <c r="G850" s="118"/>
      <c r="H850" s="118"/>
      <c r="I850" s="118"/>
      <c r="J850" s="118"/>
      <c r="K850" s="118"/>
      <c r="L850" s="118"/>
      <c r="M850" s="118"/>
    </row>
    <row r="851" spans="2:13" s="119" customFormat="1" ht="12.75">
      <c r="B851" s="122"/>
      <c r="C851" s="118"/>
      <c r="D851" s="118"/>
      <c r="E851" s="118"/>
      <c r="F851" s="118"/>
      <c r="G851" s="118"/>
      <c r="H851" s="118"/>
      <c r="I851" s="118"/>
      <c r="J851" s="118"/>
      <c r="K851" s="118"/>
      <c r="L851" s="118"/>
      <c r="M851" s="118"/>
    </row>
    <row r="852" spans="2:13" s="119" customFormat="1" ht="12.75">
      <c r="B852" s="122"/>
      <c r="C852" s="118"/>
      <c r="D852" s="118"/>
      <c r="E852" s="118"/>
      <c r="F852" s="118"/>
      <c r="G852" s="118"/>
      <c r="H852" s="118"/>
      <c r="I852" s="118"/>
      <c r="J852" s="118"/>
      <c r="K852" s="118"/>
      <c r="L852" s="118"/>
      <c r="M852" s="118"/>
    </row>
    <row r="853" spans="2:13" s="119" customFormat="1" ht="12.75">
      <c r="B853" s="122"/>
      <c r="C853" s="118"/>
      <c r="D853" s="118"/>
      <c r="E853" s="118"/>
      <c r="F853" s="118"/>
      <c r="G853" s="118"/>
      <c r="H853" s="118"/>
      <c r="I853" s="118"/>
      <c r="J853" s="118"/>
      <c r="K853" s="118"/>
      <c r="L853" s="118"/>
      <c r="M853" s="118"/>
    </row>
    <row r="854" spans="2:13" s="119" customFormat="1" ht="12.75">
      <c r="B854" s="122"/>
      <c r="C854" s="118"/>
      <c r="D854" s="118"/>
      <c r="E854" s="118"/>
      <c r="F854" s="118"/>
      <c r="G854" s="118"/>
      <c r="H854" s="118"/>
      <c r="I854" s="118"/>
      <c r="J854" s="118"/>
      <c r="K854" s="118"/>
      <c r="L854" s="118"/>
      <c r="M854" s="118"/>
    </row>
    <row r="855" spans="2:13" s="119" customFormat="1" ht="12.75">
      <c r="B855" s="122"/>
      <c r="C855" s="118"/>
      <c r="D855" s="118"/>
      <c r="E855" s="118"/>
      <c r="F855" s="118"/>
      <c r="G855" s="118"/>
      <c r="H855" s="118"/>
      <c r="I855" s="118"/>
      <c r="J855" s="118"/>
      <c r="K855" s="118"/>
      <c r="L855" s="118"/>
      <c r="M855" s="118"/>
    </row>
    <row r="856" spans="2:13" s="119" customFormat="1" ht="12.75">
      <c r="B856" s="122"/>
      <c r="C856" s="118"/>
      <c r="D856" s="118"/>
      <c r="E856" s="118"/>
      <c r="F856" s="118"/>
      <c r="G856" s="118"/>
      <c r="H856" s="118"/>
      <c r="I856" s="118"/>
      <c r="J856" s="118"/>
      <c r="K856" s="118"/>
      <c r="L856" s="118"/>
      <c r="M856" s="118"/>
    </row>
    <row r="857" spans="2:13" s="119" customFormat="1" ht="12.75">
      <c r="B857" s="122"/>
      <c r="C857" s="118"/>
      <c r="D857" s="118"/>
      <c r="E857" s="118"/>
      <c r="F857" s="118"/>
      <c r="G857" s="118"/>
      <c r="H857" s="118"/>
      <c r="I857" s="118"/>
      <c r="J857" s="118"/>
      <c r="K857" s="118"/>
      <c r="L857" s="118"/>
      <c r="M857" s="118"/>
    </row>
    <row r="858" spans="2:13" s="119" customFormat="1" ht="12.75">
      <c r="B858" s="122"/>
      <c r="C858" s="118"/>
      <c r="D858" s="118"/>
      <c r="E858" s="118"/>
      <c r="F858" s="118"/>
      <c r="G858" s="118"/>
      <c r="H858" s="118"/>
      <c r="I858" s="118"/>
      <c r="J858" s="118"/>
      <c r="K858" s="118"/>
      <c r="L858" s="118"/>
      <c r="M858" s="118"/>
    </row>
    <row r="859" spans="2:13" s="119" customFormat="1" ht="12.75">
      <c r="B859" s="122"/>
      <c r="C859" s="118"/>
      <c r="D859" s="118"/>
      <c r="E859" s="118"/>
      <c r="F859" s="118"/>
      <c r="G859" s="118"/>
      <c r="H859" s="118"/>
      <c r="I859" s="118"/>
      <c r="J859" s="118"/>
      <c r="K859" s="118"/>
      <c r="L859" s="118"/>
      <c r="M859" s="118"/>
    </row>
    <row r="860" spans="2:13" s="119" customFormat="1" ht="12.75">
      <c r="B860" s="122"/>
      <c r="C860" s="118"/>
      <c r="D860" s="118"/>
      <c r="E860" s="118"/>
      <c r="F860" s="118"/>
      <c r="G860" s="118"/>
      <c r="H860" s="118"/>
      <c r="I860" s="118"/>
      <c r="J860" s="118"/>
      <c r="K860" s="118"/>
      <c r="L860" s="118"/>
      <c r="M860" s="118"/>
    </row>
    <row r="861" spans="2:13" s="119" customFormat="1" ht="12.75">
      <c r="B861" s="122"/>
      <c r="C861" s="118"/>
      <c r="D861" s="118"/>
      <c r="E861" s="118"/>
      <c r="F861" s="118"/>
      <c r="G861" s="118"/>
      <c r="H861" s="118"/>
      <c r="I861" s="118"/>
      <c r="J861" s="118"/>
      <c r="K861" s="118"/>
      <c r="L861" s="118"/>
      <c r="M861" s="118"/>
    </row>
    <row r="862" spans="2:13" s="119" customFormat="1" ht="12.75">
      <c r="B862" s="122"/>
      <c r="C862" s="118"/>
      <c r="D862" s="118"/>
      <c r="E862" s="118"/>
      <c r="F862" s="118"/>
      <c r="G862" s="118"/>
      <c r="H862" s="118"/>
      <c r="I862" s="118"/>
      <c r="J862" s="118"/>
      <c r="K862" s="118"/>
      <c r="L862" s="118"/>
      <c r="M862" s="118"/>
    </row>
    <row r="863" spans="2:13" s="119" customFormat="1" ht="12.75">
      <c r="B863" s="122"/>
      <c r="C863" s="118"/>
      <c r="D863" s="118"/>
      <c r="E863" s="118"/>
      <c r="F863" s="118"/>
      <c r="G863" s="118"/>
      <c r="H863" s="118"/>
      <c r="I863" s="118"/>
      <c r="J863" s="118"/>
      <c r="K863" s="118"/>
      <c r="L863" s="118"/>
      <c r="M863" s="118"/>
    </row>
    <row r="864" spans="2:13" s="119" customFormat="1" ht="12.75">
      <c r="B864" s="122"/>
      <c r="C864" s="118"/>
      <c r="D864" s="118"/>
      <c r="E864" s="118"/>
      <c r="F864" s="118"/>
      <c r="G864" s="118"/>
      <c r="H864" s="118"/>
      <c r="I864" s="118"/>
      <c r="J864" s="118"/>
      <c r="K864" s="118"/>
      <c r="L864" s="118"/>
      <c r="M864" s="118"/>
    </row>
    <row r="865" spans="2:13" s="119" customFormat="1" ht="12.75">
      <c r="B865" s="122"/>
      <c r="C865" s="118"/>
      <c r="D865" s="118"/>
      <c r="E865" s="118"/>
      <c r="F865" s="118"/>
      <c r="G865" s="118"/>
      <c r="H865" s="118"/>
      <c r="I865" s="118"/>
      <c r="J865" s="118"/>
      <c r="K865" s="118"/>
      <c r="L865" s="118"/>
      <c r="M865" s="118"/>
    </row>
    <row r="866" spans="2:13" s="119" customFormat="1" ht="12.75">
      <c r="B866" s="122"/>
      <c r="C866" s="118"/>
      <c r="D866" s="118"/>
      <c r="E866" s="118"/>
      <c r="F866" s="118"/>
      <c r="G866" s="118"/>
      <c r="H866" s="118"/>
      <c r="I866" s="118"/>
      <c r="J866" s="118"/>
      <c r="K866" s="118"/>
      <c r="L866" s="118"/>
      <c r="M866" s="118"/>
    </row>
    <row r="867" spans="2:13" s="119" customFormat="1" ht="12.75">
      <c r="B867" s="122"/>
      <c r="C867" s="118"/>
      <c r="D867" s="118"/>
      <c r="E867" s="118"/>
      <c r="F867" s="118"/>
      <c r="G867" s="118"/>
      <c r="H867" s="118"/>
      <c r="I867" s="118"/>
      <c r="J867" s="118"/>
      <c r="K867" s="118"/>
      <c r="L867" s="118"/>
      <c r="M867" s="118"/>
    </row>
    <row r="868" spans="2:13" s="119" customFormat="1" ht="12.75">
      <c r="B868" s="122"/>
      <c r="C868" s="118"/>
      <c r="D868" s="118"/>
      <c r="E868" s="118"/>
      <c r="F868" s="118"/>
      <c r="G868" s="118"/>
      <c r="H868" s="118"/>
      <c r="I868" s="118"/>
      <c r="J868" s="118"/>
      <c r="K868" s="118"/>
      <c r="L868" s="118"/>
      <c r="M868" s="118"/>
    </row>
    <row r="869" spans="2:13" s="119" customFormat="1" ht="12.75">
      <c r="B869" s="122"/>
      <c r="C869" s="118"/>
      <c r="D869" s="118"/>
      <c r="E869" s="118"/>
      <c r="F869" s="118"/>
      <c r="G869" s="118"/>
      <c r="H869" s="118"/>
      <c r="I869" s="118"/>
      <c r="J869" s="118"/>
      <c r="K869" s="118"/>
      <c r="L869" s="118"/>
      <c r="M869" s="118"/>
    </row>
    <row r="870" spans="2:13" s="119" customFormat="1" ht="12.75">
      <c r="B870" s="122"/>
      <c r="C870" s="118"/>
      <c r="D870" s="118"/>
      <c r="E870" s="118"/>
      <c r="F870" s="118"/>
      <c r="G870" s="118"/>
      <c r="H870" s="118"/>
      <c r="I870" s="118"/>
      <c r="J870" s="118"/>
      <c r="K870" s="118"/>
      <c r="L870" s="118"/>
      <c r="M870" s="118"/>
    </row>
    <row r="871" spans="2:13" s="119" customFormat="1" ht="12.75">
      <c r="B871" s="122"/>
      <c r="C871" s="118"/>
      <c r="D871" s="118"/>
      <c r="E871" s="118"/>
      <c r="F871" s="118"/>
      <c r="G871" s="118"/>
      <c r="H871" s="118"/>
      <c r="I871" s="118"/>
      <c r="J871" s="118"/>
      <c r="K871" s="118"/>
      <c r="L871" s="118"/>
      <c r="M871" s="118"/>
    </row>
    <row r="872" spans="2:13" s="119" customFormat="1" ht="12.75">
      <c r="B872" s="122"/>
      <c r="C872" s="118"/>
      <c r="D872" s="118"/>
      <c r="E872" s="118"/>
      <c r="F872" s="118"/>
      <c r="G872" s="118"/>
      <c r="H872" s="118"/>
      <c r="I872" s="118"/>
      <c r="J872" s="118"/>
      <c r="K872" s="118"/>
      <c r="L872" s="118"/>
      <c r="M872" s="118"/>
    </row>
    <row r="873" spans="2:13" s="119" customFormat="1" ht="12.75">
      <c r="B873" s="122"/>
      <c r="C873" s="118"/>
      <c r="D873" s="118"/>
      <c r="E873" s="118"/>
      <c r="F873" s="118"/>
      <c r="G873" s="118"/>
      <c r="H873" s="118"/>
      <c r="I873" s="118"/>
      <c r="J873" s="118"/>
      <c r="K873" s="118"/>
      <c r="L873" s="118"/>
      <c r="M873" s="118"/>
    </row>
    <row r="874" spans="2:13" s="119" customFormat="1" ht="12.75">
      <c r="B874" s="122"/>
      <c r="C874" s="118"/>
      <c r="D874" s="118"/>
      <c r="E874" s="118"/>
      <c r="F874" s="118"/>
      <c r="G874" s="118"/>
      <c r="H874" s="118"/>
      <c r="I874" s="118"/>
      <c r="J874" s="118"/>
      <c r="K874" s="118"/>
      <c r="L874" s="118"/>
      <c r="M874" s="118"/>
    </row>
    <row r="875" spans="2:13" s="119" customFormat="1" ht="12.75">
      <c r="B875" s="122"/>
      <c r="C875" s="118"/>
      <c r="D875" s="118"/>
      <c r="E875" s="118"/>
      <c r="F875" s="118"/>
      <c r="G875" s="118"/>
      <c r="H875" s="118"/>
      <c r="I875" s="118"/>
      <c r="J875" s="118"/>
      <c r="K875" s="118"/>
      <c r="L875" s="118"/>
      <c r="M875" s="118"/>
    </row>
    <row r="876" spans="2:13" s="119" customFormat="1" ht="12.75">
      <c r="B876" s="122"/>
      <c r="C876" s="118"/>
      <c r="D876" s="118"/>
      <c r="E876" s="118"/>
      <c r="F876" s="118"/>
      <c r="G876" s="118"/>
      <c r="H876" s="118"/>
      <c r="I876" s="118"/>
      <c r="J876" s="118"/>
      <c r="K876" s="118"/>
      <c r="L876" s="118"/>
      <c r="M876" s="118"/>
    </row>
    <row r="877" spans="2:13" s="119" customFormat="1" ht="12.75">
      <c r="B877" s="122"/>
      <c r="C877" s="118"/>
      <c r="D877" s="118"/>
      <c r="E877" s="118"/>
      <c r="F877" s="118"/>
      <c r="G877" s="118"/>
      <c r="H877" s="118"/>
      <c r="I877" s="118"/>
      <c r="J877" s="118"/>
      <c r="K877" s="118"/>
      <c r="L877" s="118"/>
      <c r="M877" s="118"/>
    </row>
    <row r="878" spans="2:13" s="119" customFormat="1" ht="12.75">
      <c r="B878" s="122"/>
      <c r="C878" s="118"/>
      <c r="D878" s="118"/>
      <c r="E878" s="118"/>
      <c r="F878" s="118"/>
      <c r="G878" s="118"/>
      <c r="H878" s="118"/>
      <c r="I878" s="118"/>
      <c r="J878" s="118"/>
      <c r="K878" s="118"/>
      <c r="L878" s="118"/>
      <c r="M878" s="118"/>
    </row>
    <row r="879" spans="2:13" s="119" customFormat="1" ht="12.75">
      <c r="B879" s="122"/>
      <c r="C879" s="118"/>
      <c r="D879" s="118"/>
      <c r="E879" s="118"/>
      <c r="F879" s="118"/>
      <c r="G879" s="118"/>
      <c r="H879" s="118"/>
      <c r="I879" s="118"/>
      <c r="J879" s="118"/>
      <c r="K879" s="118"/>
      <c r="L879" s="118"/>
      <c r="M879" s="118"/>
    </row>
    <row r="880" spans="2:13" s="119" customFormat="1" ht="12.75">
      <c r="B880" s="122"/>
      <c r="C880" s="118"/>
      <c r="D880" s="118"/>
      <c r="E880" s="118"/>
      <c r="F880" s="118"/>
      <c r="G880" s="118"/>
      <c r="H880" s="118"/>
      <c r="I880" s="118"/>
      <c r="J880" s="118"/>
      <c r="K880" s="118"/>
      <c r="L880" s="118"/>
      <c r="M880" s="118"/>
    </row>
    <row r="881" spans="2:13" s="119" customFormat="1" ht="12.75">
      <c r="B881" s="122"/>
      <c r="C881" s="118"/>
      <c r="D881" s="118"/>
      <c r="E881" s="118"/>
      <c r="F881" s="118"/>
      <c r="G881" s="118"/>
      <c r="H881" s="118"/>
      <c r="I881" s="118"/>
      <c r="J881" s="118"/>
      <c r="K881" s="118"/>
      <c r="L881" s="118"/>
      <c r="M881" s="118"/>
    </row>
    <row r="882" spans="2:13" s="119" customFormat="1" ht="12.75">
      <c r="B882" s="122"/>
      <c r="C882" s="118"/>
      <c r="D882" s="118"/>
      <c r="E882" s="118"/>
      <c r="F882" s="118"/>
      <c r="G882" s="118"/>
      <c r="H882" s="118"/>
      <c r="I882" s="118"/>
      <c r="J882" s="118"/>
      <c r="K882" s="118"/>
      <c r="L882" s="118"/>
      <c r="M882" s="118"/>
    </row>
    <row r="883" spans="2:13" s="119" customFormat="1" ht="12.75">
      <c r="B883" s="122"/>
      <c r="C883" s="118"/>
      <c r="D883" s="118"/>
      <c r="E883" s="118"/>
      <c r="F883" s="118"/>
      <c r="G883" s="118"/>
      <c r="H883" s="118"/>
      <c r="I883" s="118"/>
      <c r="J883" s="118"/>
      <c r="K883" s="118"/>
      <c r="L883" s="118"/>
      <c r="M883" s="118"/>
    </row>
    <row r="884" spans="2:13" s="119" customFormat="1" ht="12.75">
      <c r="B884" s="122"/>
      <c r="C884" s="118"/>
      <c r="D884" s="118"/>
      <c r="E884" s="118"/>
      <c r="F884" s="118"/>
      <c r="G884" s="118"/>
      <c r="H884" s="118"/>
      <c r="I884" s="118"/>
      <c r="J884" s="118"/>
      <c r="K884" s="118"/>
      <c r="L884" s="118"/>
      <c r="M884" s="118"/>
    </row>
    <row r="885" spans="2:13" s="119" customFormat="1" ht="12.75">
      <c r="B885" s="122"/>
      <c r="C885" s="118"/>
      <c r="D885" s="118"/>
      <c r="E885" s="118"/>
      <c r="F885" s="118"/>
      <c r="G885" s="118"/>
      <c r="H885" s="118"/>
      <c r="I885" s="118"/>
      <c r="J885" s="118"/>
      <c r="K885" s="118"/>
      <c r="L885" s="118"/>
      <c r="M885" s="118"/>
    </row>
    <row r="886" spans="2:13" s="119" customFormat="1" ht="12.75">
      <c r="B886" s="122"/>
      <c r="C886" s="118"/>
      <c r="D886" s="118"/>
      <c r="E886" s="118"/>
      <c r="F886" s="118"/>
      <c r="G886" s="118"/>
      <c r="H886" s="118"/>
      <c r="I886" s="118"/>
      <c r="J886" s="118"/>
      <c r="K886" s="118"/>
      <c r="L886" s="118"/>
      <c r="M886" s="118"/>
    </row>
    <row r="887" spans="2:13" s="119" customFormat="1" ht="12.75">
      <c r="B887" s="122"/>
      <c r="C887" s="118"/>
      <c r="D887" s="118"/>
      <c r="E887" s="118"/>
      <c r="F887" s="118"/>
      <c r="G887" s="118"/>
      <c r="H887" s="118"/>
      <c r="I887" s="118"/>
      <c r="J887" s="118"/>
      <c r="K887" s="118"/>
      <c r="L887" s="118"/>
      <c r="M887" s="118"/>
    </row>
    <row r="888" spans="2:13" s="119" customFormat="1" ht="12.75">
      <c r="B888" s="122"/>
      <c r="C888" s="118"/>
      <c r="D888" s="118"/>
      <c r="E888" s="118"/>
      <c r="F888" s="118"/>
      <c r="G888" s="118"/>
      <c r="H888" s="118"/>
      <c r="I888" s="118"/>
      <c r="J888" s="118"/>
      <c r="K888" s="118"/>
      <c r="L888" s="118"/>
      <c r="M888" s="118"/>
    </row>
    <row r="889" spans="2:13" s="119" customFormat="1" ht="12.75">
      <c r="B889" s="122"/>
      <c r="C889" s="118"/>
      <c r="D889" s="118"/>
      <c r="E889" s="118"/>
      <c r="F889" s="118"/>
      <c r="G889" s="118"/>
      <c r="H889" s="118"/>
      <c r="I889" s="118"/>
      <c r="J889" s="118"/>
      <c r="K889" s="118"/>
      <c r="L889" s="118"/>
      <c r="M889" s="118"/>
    </row>
    <row r="890" spans="2:13" s="119" customFormat="1" ht="12.75">
      <c r="B890" s="122"/>
      <c r="C890" s="118"/>
      <c r="D890" s="118"/>
      <c r="E890" s="118"/>
      <c r="F890" s="118"/>
      <c r="G890" s="118"/>
      <c r="H890" s="118"/>
      <c r="I890" s="118"/>
      <c r="J890" s="118"/>
      <c r="K890" s="118"/>
      <c r="L890" s="118"/>
      <c r="M890" s="118"/>
    </row>
    <row r="891" spans="2:13" s="119" customFormat="1" ht="12.75">
      <c r="B891" s="122"/>
      <c r="C891" s="118"/>
      <c r="D891" s="118"/>
      <c r="E891" s="118"/>
      <c r="F891" s="118"/>
      <c r="G891" s="118"/>
      <c r="H891" s="118"/>
      <c r="I891" s="118"/>
      <c r="J891" s="118"/>
      <c r="K891" s="118"/>
      <c r="L891" s="118"/>
      <c r="M891" s="118"/>
    </row>
    <row r="892" spans="2:13" s="119" customFormat="1" ht="12.75">
      <c r="B892" s="122"/>
      <c r="C892" s="118"/>
      <c r="D892" s="118"/>
      <c r="E892" s="118"/>
      <c r="F892" s="118"/>
      <c r="G892" s="118"/>
      <c r="H892" s="118"/>
      <c r="I892" s="118"/>
      <c r="J892" s="118"/>
      <c r="K892" s="118"/>
      <c r="L892" s="118"/>
      <c r="M892" s="118"/>
    </row>
    <row r="893" spans="2:13" s="119" customFormat="1" ht="12.75">
      <c r="B893" s="122"/>
      <c r="C893" s="118"/>
      <c r="D893" s="118"/>
      <c r="E893" s="118"/>
      <c r="F893" s="118"/>
      <c r="G893" s="118"/>
      <c r="H893" s="118"/>
      <c r="I893" s="118"/>
      <c r="J893" s="118"/>
      <c r="K893" s="118"/>
      <c r="L893" s="118"/>
      <c r="M893" s="118"/>
    </row>
    <row r="894" spans="2:13" s="119" customFormat="1" ht="12.75">
      <c r="B894" s="122"/>
      <c r="C894" s="118"/>
      <c r="D894" s="118"/>
      <c r="E894" s="118"/>
      <c r="F894" s="118"/>
      <c r="G894" s="118"/>
      <c r="H894" s="118"/>
      <c r="I894" s="118"/>
      <c r="J894" s="118"/>
      <c r="K894" s="118"/>
      <c r="L894" s="118"/>
      <c r="M894" s="118"/>
    </row>
    <row r="895" spans="2:13" s="119" customFormat="1" ht="12.75">
      <c r="B895" s="122"/>
      <c r="C895" s="118"/>
      <c r="D895" s="118"/>
      <c r="E895" s="118"/>
      <c r="F895" s="118"/>
      <c r="G895" s="118"/>
      <c r="H895" s="118"/>
      <c r="I895" s="118"/>
      <c r="J895" s="118"/>
      <c r="K895" s="118"/>
      <c r="L895" s="118"/>
      <c r="M895" s="118"/>
    </row>
    <row r="896" spans="2:13" s="119" customFormat="1" ht="12.75">
      <c r="B896" s="130"/>
    </row>
    <row r="897" spans="2:2" s="119" customFormat="1" ht="12.75">
      <c r="B897" s="130"/>
    </row>
    <row r="898" spans="2:2" s="119" customFormat="1" ht="12.75">
      <c r="B898" s="130"/>
    </row>
    <row r="899" spans="2:2" s="119" customFormat="1" ht="12.75">
      <c r="B899" s="130"/>
    </row>
    <row r="900" spans="2:2" s="119" customFormat="1" ht="12.75">
      <c r="B900" s="130"/>
    </row>
    <row r="901" spans="2:2" s="119" customFormat="1" ht="12.75">
      <c r="B901" s="130"/>
    </row>
    <row r="902" spans="2:2" s="119" customFormat="1" ht="12.75">
      <c r="B902" s="130"/>
    </row>
    <row r="903" spans="2:2" s="119" customFormat="1" ht="12.75">
      <c r="B903" s="130"/>
    </row>
    <row r="904" spans="2:2" s="119" customFormat="1" ht="12.75">
      <c r="B904" s="130"/>
    </row>
    <row r="905" spans="2:2" s="119" customFormat="1" ht="12.75">
      <c r="B905" s="130"/>
    </row>
    <row r="906" spans="2:2" s="119" customFormat="1" ht="12.75">
      <c r="B906" s="130"/>
    </row>
    <row r="907" spans="2:2" s="119" customFormat="1" ht="12.75">
      <c r="B907" s="130"/>
    </row>
    <row r="908" spans="2:2" s="119" customFormat="1" ht="12.75">
      <c r="B908" s="130"/>
    </row>
    <row r="909" spans="2:2" s="119" customFormat="1" ht="12.75">
      <c r="B909" s="130"/>
    </row>
    <row r="910" spans="2:2" s="119" customFormat="1" ht="12.75">
      <c r="B910" s="130"/>
    </row>
    <row r="911" spans="2:2" s="119" customFormat="1" ht="12.75">
      <c r="B911" s="130"/>
    </row>
    <row r="912" spans="2:2" s="119" customFormat="1" ht="12.75">
      <c r="B912" s="130"/>
    </row>
    <row r="913" spans="2:2" s="119" customFormat="1" ht="12.75">
      <c r="B913" s="130"/>
    </row>
    <row r="914" spans="2:2" s="119" customFormat="1" ht="12.75">
      <c r="B914" s="130"/>
    </row>
    <row r="915" spans="2:2" s="119" customFormat="1" ht="12.75">
      <c r="B915" s="130"/>
    </row>
    <row r="916" spans="2:2" s="119" customFormat="1" ht="12.75">
      <c r="B916" s="130"/>
    </row>
    <row r="917" spans="2:2" s="119" customFormat="1" ht="12.75">
      <c r="B917" s="130"/>
    </row>
    <row r="918" spans="2:2" s="119" customFormat="1" ht="12.75">
      <c r="B918" s="130"/>
    </row>
    <row r="919" spans="2:2" s="119" customFormat="1" ht="12.75">
      <c r="B919" s="130"/>
    </row>
    <row r="920" spans="2:2" s="119" customFormat="1" ht="12.75">
      <c r="B920" s="130"/>
    </row>
    <row r="921" spans="2:2" s="119" customFormat="1" ht="12.75">
      <c r="B921" s="130"/>
    </row>
    <row r="922" spans="2:2" s="119" customFormat="1" ht="12.75">
      <c r="B922" s="130"/>
    </row>
    <row r="923" spans="2:2" s="119" customFormat="1" ht="12.75">
      <c r="B923" s="130"/>
    </row>
    <row r="924" spans="2:2" s="119" customFormat="1" ht="12.75">
      <c r="B924" s="130"/>
    </row>
    <row r="925" spans="2:2" s="119" customFormat="1" ht="12.75">
      <c r="B925" s="130"/>
    </row>
    <row r="926" spans="2:2" s="119" customFormat="1" ht="12.75">
      <c r="B926" s="130"/>
    </row>
    <row r="927" spans="2:2" s="119" customFormat="1" ht="12.75">
      <c r="B927" s="130"/>
    </row>
    <row r="928" spans="2:2" s="119" customFormat="1" ht="12.75">
      <c r="B928" s="130"/>
    </row>
    <row r="929" spans="2:2" s="119" customFormat="1" ht="12.75">
      <c r="B929" s="130"/>
    </row>
    <row r="930" spans="2:2" s="119" customFormat="1" ht="12.75">
      <c r="B930" s="130"/>
    </row>
    <row r="931" spans="2:2" s="119" customFormat="1" ht="12.75">
      <c r="B931" s="130"/>
    </row>
    <row r="932" spans="2:2" s="119" customFormat="1" ht="12.75">
      <c r="B932" s="130"/>
    </row>
    <row r="933" spans="2:2" s="119" customFormat="1" ht="12.75">
      <c r="B933" s="130"/>
    </row>
    <row r="934" spans="2:2" s="119" customFormat="1" ht="12.75">
      <c r="B934" s="130"/>
    </row>
    <row r="935" spans="2:2" s="119" customFormat="1" ht="12.75">
      <c r="B935" s="130"/>
    </row>
    <row r="936" spans="2:2" s="119" customFormat="1" ht="12.75">
      <c r="B936" s="130"/>
    </row>
    <row r="937" spans="2:2" s="119" customFormat="1" ht="12.75">
      <c r="B937" s="130"/>
    </row>
    <row r="938" spans="2:2" s="119" customFormat="1" ht="12.75">
      <c r="B938" s="130"/>
    </row>
    <row r="939" spans="2:2" s="119" customFormat="1" ht="12.75">
      <c r="B939" s="130"/>
    </row>
    <row r="940" spans="2:2" s="119" customFormat="1" ht="12.75">
      <c r="B940" s="130"/>
    </row>
    <row r="941" spans="2:2" s="119" customFormat="1" ht="12.75">
      <c r="B941" s="130"/>
    </row>
    <row r="942" spans="2:2" s="119" customFormat="1" ht="12.75">
      <c r="B942" s="130"/>
    </row>
    <row r="943" spans="2:2" s="119" customFormat="1" ht="12.75">
      <c r="B943" s="130"/>
    </row>
    <row r="944" spans="2:2" s="119" customFormat="1" ht="12.75">
      <c r="B944" s="130"/>
    </row>
    <row r="945" spans="2:2" s="119" customFormat="1" ht="12.75">
      <c r="B945" s="130"/>
    </row>
    <row r="946" spans="2:2" s="119" customFormat="1" ht="12.75">
      <c r="B946" s="130"/>
    </row>
    <row r="947" spans="2:2" s="119" customFormat="1" ht="12.75">
      <c r="B947" s="130"/>
    </row>
    <row r="948" spans="2:2" s="119" customFormat="1" ht="12.75">
      <c r="B948" s="130"/>
    </row>
    <row r="949" spans="2:2" s="119" customFormat="1" ht="12.75">
      <c r="B949" s="130"/>
    </row>
    <row r="950" spans="2:2" s="119" customFormat="1" ht="12.75">
      <c r="B950" s="130"/>
    </row>
    <row r="951" spans="2:2" s="119" customFormat="1" ht="12.75">
      <c r="B951" s="130"/>
    </row>
    <row r="952" spans="2:2" s="119" customFormat="1" ht="12.75">
      <c r="B952" s="130"/>
    </row>
    <row r="953" spans="2:2" s="119" customFormat="1" ht="12.75">
      <c r="B953" s="130"/>
    </row>
    <row r="954" spans="2:2" s="119" customFormat="1" ht="12.75">
      <c r="B954" s="130"/>
    </row>
    <row r="955" spans="2:2" s="119" customFormat="1" ht="12.75">
      <c r="B955" s="130"/>
    </row>
    <row r="956" spans="2:2" s="119" customFormat="1" ht="12.75">
      <c r="B956" s="130"/>
    </row>
    <row r="957" spans="2:2" s="119" customFormat="1" ht="12.75">
      <c r="B957" s="130"/>
    </row>
    <row r="958" spans="2:2" s="119" customFormat="1" ht="12.75">
      <c r="B958" s="130"/>
    </row>
    <row r="959" spans="2:2" s="119" customFormat="1" ht="12.75">
      <c r="B959" s="130"/>
    </row>
    <row r="960" spans="2:2" s="119" customFormat="1" ht="12.75">
      <c r="B960" s="130"/>
    </row>
    <row r="961" spans="2:2" s="119" customFormat="1" ht="12.75">
      <c r="B961" s="130"/>
    </row>
    <row r="962" spans="2:2" s="119" customFormat="1" ht="12.75">
      <c r="B962" s="130"/>
    </row>
    <row r="963" spans="2:2" s="119" customFormat="1" ht="12.75">
      <c r="B963" s="130"/>
    </row>
    <row r="964" spans="2:2" s="119" customFormat="1" ht="12.75">
      <c r="B964" s="130"/>
    </row>
    <row r="965" spans="2:2" s="119" customFormat="1" ht="12.75">
      <c r="B965" s="130"/>
    </row>
    <row r="966" spans="2:2" s="119" customFormat="1" ht="12.75">
      <c r="B966" s="130"/>
    </row>
    <row r="967" spans="2:2" s="119" customFormat="1" ht="12.75">
      <c r="B967" s="130"/>
    </row>
    <row r="968" spans="2:2" s="119" customFormat="1" ht="12.75">
      <c r="B968" s="130"/>
    </row>
    <row r="969" spans="2:2" s="119" customFormat="1" ht="12.75">
      <c r="B969" s="130"/>
    </row>
    <row r="970" spans="2:2" s="119" customFormat="1" ht="12.75">
      <c r="B970" s="130"/>
    </row>
    <row r="971" spans="2:2" s="119" customFormat="1" ht="12.75">
      <c r="B971" s="130"/>
    </row>
    <row r="972" spans="2:2" s="119" customFormat="1" ht="12.75">
      <c r="B972" s="130"/>
    </row>
    <row r="973" spans="2:2" s="119" customFormat="1" ht="12.75">
      <c r="B973" s="130"/>
    </row>
    <row r="974" spans="2:2" s="119" customFormat="1" ht="12.75">
      <c r="B974" s="130"/>
    </row>
    <row r="975" spans="2:2" s="119" customFormat="1" ht="12.75">
      <c r="B975" s="130"/>
    </row>
    <row r="976" spans="2:2" s="119" customFormat="1" ht="12.75">
      <c r="B976" s="130"/>
    </row>
    <row r="977" spans="2:2" s="119" customFormat="1" ht="12.75">
      <c r="B977" s="130"/>
    </row>
    <row r="978" spans="2:2" s="119" customFormat="1" ht="12.75">
      <c r="B978" s="130"/>
    </row>
    <row r="979" spans="2:2" s="119" customFormat="1" ht="12.75">
      <c r="B979" s="130"/>
    </row>
    <row r="980" spans="2:2" s="119" customFormat="1" ht="12.75">
      <c r="B980" s="130"/>
    </row>
    <row r="981" spans="2:2" s="119" customFormat="1" ht="12.75">
      <c r="B981" s="130"/>
    </row>
    <row r="982" spans="2:2" s="119" customFormat="1" ht="12.75">
      <c r="B982" s="130"/>
    </row>
    <row r="983" spans="2:2" s="119" customFormat="1" ht="12.75">
      <c r="B983" s="130"/>
    </row>
    <row r="984" spans="2:2" s="119" customFormat="1" ht="12.75">
      <c r="B984" s="130"/>
    </row>
    <row r="985" spans="2:2" s="119" customFormat="1" ht="12.75">
      <c r="B985" s="130"/>
    </row>
    <row r="986" spans="2:2" s="119" customFormat="1" ht="12.75">
      <c r="B986" s="130"/>
    </row>
    <row r="987" spans="2:2" s="119" customFormat="1" ht="12.75">
      <c r="B987" s="130"/>
    </row>
    <row r="988" spans="2:2" s="119" customFormat="1" ht="12.75">
      <c r="B988" s="130"/>
    </row>
    <row r="989" spans="2:2" s="119" customFormat="1" ht="12.75">
      <c r="B989" s="130"/>
    </row>
    <row r="990" spans="2:2" s="119" customFormat="1" ht="12.75">
      <c r="B990" s="130"/>
    </row>
    <row r="991" spans="2:2" s="119" customFormat="1" ht="12.75">
      <c r="B991" s="130"/>
    </row>
    <row r="992" spans="2:2" s="119" customFormat="1" ht="12.75">
      <c r="B992" s="130"/>
    </row>
    <row r="993" spans="2:2" s="119" customFormat="1" ht="12.75">
      <c r="B993" s="130"/>
    </row>
    <row r="994" spans="2:2" s="119" customFormat="1" ht="12.75">
      <c r="B994" s="130"/>
    </row>
    <row r="995" spans="2:2" s="119" customFormat="1" ht="12.75">
      <c r="B995" s="130"/>
    </row>
    <row r="996" spans="2:2" s="119" customFormat="1" ht="12.75">
      <c r="B996" s="130"/>
    </row>
    <row r="997" spans="2:2" s="119" customFormat="1" ht="12.75">
      <c r="B997" s="130"/>
    </row>
    <row r="998" spans="2:2" s="119" customFormat="1" ht="12.75">
      <c r="B998" s="130"/>
    </row>
    <row r="999" spans="2:2" s="119" customFormat="1" ht="12.75">
      <c r="B999" s="130"/>
    </row>
    <row r="1000" spans="2:2" s="119" customFormat="1" ht="12.75">
      <c r="B1000" s="130"/>
    </row>
    <row r="1001" spans="2:2" s="119" customFormat="1" ht="12.75">
      <c r="B1001" s="130"/>
    </row>
    <row r="1002" spans="2:2" s="119" customFormat="1" ht="12.75">
      <c r="B1002" s="130"/>
    </row>
    <row r="1003" spans="2:2" s="119" customFormat="1" ht="12.75">
      <c r="B1003" s="130"/>
    </row>
    <row r="1004" spans="2:2" s="119" customFormat="1" ht="12.75">
      <c r="B1004" s="130"/>
    </row>
    <row r="1005" spans="2:2" s="119" customFormat="1" ht="12.75">
      <c r="B1005" s="130"/>
    </row>
    <row r="1006" spans="2:2" s="119" customFormat="1" ht="12.75">
      <c r="B1006" s="130"/>
    </row>
    <row r="1007" spans="2:2" s="119" customFormat="1" ht="12.75">
      <c r="B1007" s="130"/>
    </row>
    <row r="1008" spans="2:2" s="119" customFormat="1" ht="12.75">
      <c r="B1008" s="130"/>
    </row>
    <row r="1009" spans="2:2" s="119" customFormat="1" ht="12.75">
      <c r="B1009" s="130"/>
    </row>
    <row r="1010" spans="2:2" s="119" customFormat="1" ht="12.75">
      <c r="B1010" s="130"/>
    </row>
    <row r="1011" spans="2:2" s="119" customFormat="1" ht="12.75">
      <c r="B1011" s="130"/>
    </row>
    <row r="1012" spans="2:2" s="119" customFormat="1" ht="12.75">
      <c r="B1012" s="130"/>
    </row>
    <row r="1013" spans="2:2" s="119" customFormat="1" ht="12.75">
      <c r="B1013" s="130"/>
    </row>
    <row r="1014" spans="2:2" s="119" customFormat="1" ht="12.75">
      <c r="B1014" s="130"/>
    </row>
    <row r="1015" spans="2:2" s="119" customFormat="1" ht="12.75">
      <c r="B1015" s="130"/>
    </row>
    <row r="1016" spans="2:2" s="119" customFormat="1" ht="12.75">
      <c r="B1016" s="130"/>
    </row>
    <row r="1017" spans="2:2" s="119" customFormat="1" ht="12.75">
      <c r="B1017" s="130"/>
    </row>
    <row r="1018" spans="2:2" s="119" customFormat="1" ht="12.75">
      <c r="B1018" s="130"/>
    </row>
    <row r="1019" spans="2:2" s="119" customFormat="1" ht="12.75">
      <c r="B1019" s="130"/>
    </row>
    <row r="1020" spans="2:2" s="119" customFormat="1" ht="12.75">
      <c r="B1020" s="130"/>
    </row>
    <row r="1021" spans="2:2" s="119" customFormat="1" ht="12.75">
      <c r="B1021" s="130"/>
    </row>
    <row r="1022" spans="2:2" s="119" customFormat="1" ht="12.75">
      <c r="B1022" s="130"/>
    </row>
    <row r="1023" spans="2:2" s="119" customFormat="1" ht="12.75">
      <c r="B1023" s="130"/>
    </row>
    <row r="1024" spans="2:2" s="119" customFormat="1" ht="12.75">
      <c r="B1024" s="130"/>
    </row>
    <row r="1025" spans="2:2" s="119" customFormat="1" ht="12.75">
      <c r="B1025" s="130"/>
    </row>
    <row r="1026" spans="2:2" s="119" customFormat="1" ht="12.75">
      <c r="B1026" s="130"/>
    </row>
    <row r="1027" spans="2:2" s="119" customFormat="1" ht="12.75">
      <c r="B1027" s="130"/>
    </row>
    <row r="1028" spans="2:2" s="119" customFormat="1" ht="12.75">
      <c r="B1028" s="130"/>
    </row>
    <row r="1029" spans="2:2" s="119" customFormat="1" ht="12.75">
      <c r="B1029" s="130"/>
    </row>
    <row r="1030" spans="2:2" s="119" customFormat="1" ht="12.75">
      <c r="B1030" s="130"/>
    </row>
    <row r="1031" spans="2:2" s="119" customFormat="1" ht="12.75">
      <c r="B1031" s="130"/>
    </row>
    <row r="1032" spans="2:2" s="119" customFormat="1" ht="12.75">
      <c r="B1032" s="130"/>
    </row>
    <row r="1033" spans="2:2" s="119" customFormat="1" ht="12.75">
      <c r="B1033" s="130"/>
    </row>
    <row r="1034" spans="2:2" s="119" customFormat="1" ht="12.75">
      <c r="B1034" s="130"/>
    </row>
    <row r="1035" spans="2:2" s="119" customFormat="1" ht="12.75">
      <c r="B1035" s="130"/>
    </row>
    <row r="1036" spans="2:2" s="119" customFormat="1" ht="12.75">
      <c r="B1036" s="130"/>
    </row>
    <row r="1037" spans="2:2" s="119" customFormat="1" ht="12.75">
      <c r="B1037" s="130"/>
    </row>
    <row r="1038" spans="2:2" s="119" customFormat="1" ht="12.75">
      <c r="B1038" s="130"/>
    </row>
    <row r="1039" spans="2:2" s="119" customFormat="1" ht="12.75">
      <c r="B1039" s="130"/>
    </row>
    <row r="1040" spans="2:2" s="119" customFormat="1" ht="12.75">
      <c r="B1040" s="130"/>
    </row>
    <row r="1041" spans="2:2" s="119" customFormat="1" ht="12.75">
      <c r="B1041" s="130"/>
    </row>
    <row r="1042" spans="2:2" s="119" customFormat="1" ht="12.75">
      <c r="B1042" s="130"/>
    </row>
    <row r="1043" spans="2:2" s="119" customFormat="1" ht="12.75">
      <c r="B1043" s="130"/>
    </row>
    <row r="1044" spans="2:2" s="119" customFormat="1" ht="12.75">
      <c r="B1044" s="130"/>
    </row>
    <row r="1045" spans="2:2" s="119" customFormat="1" ht="12.75">
      <c r="B1045" s="130"/>
    </row>
    <row r="1046" spans="2:2" s="119" customFormat="1" ht="12.75">
      <c r="B1046" s="130"/>
    </row>
    <row r="1047" spans="2:2" s="119" customFormat="1" ht="12.75">
      <c r="B1047" s="130"/>
    </row>
    <row r="1048" spans="2:2" s="119" customFormat="1" ht="12.75">
      <c r="B1048" s="130"/>
    </row>
    <row r="1049" spans="2:2" s="119" customFormat="1" ht="12.75">
      <c r="B1049" s="130"/>
    </row>
    <row r="1050" spans="2:2" s="119" customFormat="1" ht="12.75">
      <c r="B1050" s="130"/>
    </row>
    <row r="1051" spans="2:2" s="119" customFormat="1" ht="12.75">
      <c r="B1051" s="130"/>
    </row>
    <row r="1052" spans="2:2" s="119" customFormat="1" ht="12.75">
      <c r="B1052" s="130"/>
    </row>
    <row r="1053" spans="2:2" s="119" customFormat="1" ht="12.75">
      <c r="B1053" s="130"/>
    </row>
    <row r="1054" spans="2:2" s="119" customFormat="1" ht="12.75">
      <c r="B1054" s="130"/>
    </row>
    <row r="1055" spans="2:2" s="119" customFormat="1" ht="12.75">
      <c r="B1055" s="130"/>
    </row>
    <row r="1056" spans="2:2" s="119" customFormat="1" ht="12.75">
      <c r="B1056" s="130"/>
    </row>
    <row r="1057" spans="2:2" s="119" customFormat="1" ht="12.75">
      <c r="B1057" s="130"/>
    </row>
    <row r="1058" spans="2:2" s="119" customFormat="1" ht="12.75">
      <c r="B1058" s="130"/>
    </row>
    <row r="1059" spans="2:2" s="119" customFormat="1" ht="12.75">
      <c r="B1059" s="130"/>
    </row>
    <row r="1060" spans="2:2" s="119" customFormat="1" ht="12.75">
      <c r="B1060" s="130"/>
    </row>
    <row r="1061" spans="2:2" s="119" customFormat="1" ht="12.75">
      <c r="B1061" s="130"/>
    </row>
    <row r="1062" spans="2:2" s="119" customFormat="1" ht="12.75">
      <c r="B1062" s="130"/>
    </row>
    <row r="1063" spans="2:2" s="119" customFormat="1" ht="12.75">
      <c r="B1063" s="130"/>
    </row>
    <row r="1064" spans="2:2" s="119" customFormat="1" ht="12.75">
      <c r="B1064" s="130"/>
    </row>
    <row r="1065" spans="2:2" s="119" customFormat="1" ht="12.75">
      <c r="B1065" s="130"/>
    </row>
    <row r="1066" spans="2:2" s="119" customFormat="1" ht="12.75">
      <c r="B1066" s="130"/>
    </row>
    <row r="1067" spans="2:2" s="119" customFormat="1" ht="12.75">
      <c r="B1067" s="130"/>
    </row>
    <row r="1068" spans="2:2" s="119" customFormat="1" ht="12.75">
      <c r="B1068" s="130"/>
    </row>
    <row r="1069" spans="2:2" s="119" customFormat="1" ht="12.75">
      <c r="B1069" s="130"/>
    </row>
    <row r="1070" spans="2:2" s="119" customFormat="1" ht="12.75">
      <c r="B1070" s="130"/>
    </row>
    <row r="1071" spans="2:2" s="119" customFormat="1" ht="12.75">
      <c r="B1071" s="130"/>
    </row>
    <row r="1072" spans="2:2" s="119" customFormat="1" ht="12.75">
      <c r="B1072" s="130"/>
    </row>
    <row r="1073" spans="2:2" s="119" customFormat="1" ht="12.75">
      <c r="B1073" s="130"/>
    </row>
    <row r="1074" spans="2:2" s="119" customFormat="1" ht="12.75">
      <c r="B1074" s="130"/>
    </row>
    <row r="1075" spans="2:2" s="119" customFormat="1" ht="12.75">
      <c r="B1075" s="130"/>
    </row>
    <row r="1076" spans="2:2" s="119" customFormat="1" ht="12.75">
      <c r="B1076" s="130"/>
    </row>
    <row r="1077" spans="2:2" s="119" customFormat="1" ht="12.75">
      <c r="B1077" s="130"/>
    </row>
    <row r="1078" spans="2:2" s="119" customFormat="1" ht="12.75">
      <c r="B1078" s="130"/>
    </row>
    <row r="1079" spans="2:2" s="119" customFormat="1" ht="12.75">
      <c r="B1079" s="130"/>
    </row>
    <row r="1080" spans="2:2" s="119" customFormat="1" ht="12.75">
      <c r="B1080" s="130"/>
    </row>
    <row r="1081" spans="2:2" s="119" customFormat="1" ht="12.75">
      <c r="B1081" s="130"/>
    </row>
    <row r="1082" spans="2:2" s="119" customFormat="1" ht="12.75">
      <c r="B1082" s="130"/>
    </row>
    <row r="1083" spans="2:2" s="119" customFormat="1" ht="12.75">
      <c r="B1083" s="130"/>
    </row>
    <row r="1084" spans="2:2" s="119" customFormat="1" ht="12.75">
      <c r="B1084" s="130"/>
    </row>
    <row r="1085" spans="2:2" s="119" customFormat="1" ht="12.75">
      <c r="B1085" s="130"/>
    </row>
    <row r="1086" spans="2:2" s="119" customFormat="1" ht="12.75">
      <c r="B1086" s="130"/>
    </row>
    <row r="1087" spans="2:2" s="119" customFormat="1" ht="12.75">
      <c r="B1087" s="130"/>
    </row>
    <row r="1088" spans="2:2" s="119" customFormat="1" ht="12.75">
      <c r="B1088" s="130"/>
    </row>
    <row r="1089" spans="2:2" s="119" customFormat="1" ht="12.75">
      <c r="B1089" s="130"/>
    </row>
    <row r="1090" spans="2:2" s="119" customFormat="1" ht="12.75">
      <c r="B1090" s="130"/>
    </row>
    <row r="1091" spans="2:2" s="119" customFormat="1" ht="12.75">
      <c r="B1091" s="130"/>
    </row>
    <row r="1092" spans="2:2" s="119" customFormat="1" ht="12.75">
      <c r="B1092" s="130"/>
    </row>
    <row r="1093" spans="2:2" s="119" customFormat="1" ht="12.75">
      <c r="B1093" s="130"/>
    </row>
    <row r="1094" spans="2:2" s="119" customFormat="1" ht="12.75">
      <c r="B1094" s="130"/>
    </row>
    <row r="1095" spans="2:2" s="119" customFormat="1" ht="12.75">
      <c r="B1095" s="130"/>
    </row>
    <row r="1096" spans="2:2" s="119" customFormat="1" ht="12.75">
      <c r="B1096" s="130"/>
    </row>
    <row r="1097" spans="2:2" s="119" customFormat="1" ht="12.75">
      <c r="B1097" s="130"/>
    </row>
    <row r="1098" spans="2:2" s="119" customFormat="1" ht="12.75">
      <c r="B1098" s="130"/>
    </row>
    <row r="1099" spans="2:2" s="119" customFormat="1" ht="12.75">
      <c r="B1099" s="130"/>
    </row>
    <row r="1100" spans="2:2" s="119" customFormat="1" ht="12.75">
      <c r="B1100" s="130"/>
    </row>
    <row r="1101" spans="2:2" s="119" customFormat="1" ht="12.75">
      <c r="B1101" s="130"/>
    </row>
    <row r="1102" spans="2:2" s="119" customFormat="1" ht="12.75">
      <c r="B1102" s="130"/>
    </row>
    <row r="1103" spans="2:2" s="119" customFormat="1" ht="12.75">
      <c r="B1103" s="130"/>
    </row>
    <row r="1104" spans="2:2" s="119" customFormat="1" ht="12.75">
      <c r="B1104" s="130"/>
    </row>
    <row r="1105" spans="2:2" s="119" customFormat="1" ht="12.75">
      <c r="B1105" s="130"/>
    </row>
    <row r="1106" spans="2:2" s="119" customFormat="1" ht="12.75">
      <c r="B1106" s="130"/>
    </row>
    <row r="1107" spans="2:2" s="119" customFormat="1" ht="12.75">
      <c r="B1107" s="130"/>
    </row>
    <row r="1108" spans="2:2" s="119" customFormat="1" ht="12.75">
      <c r="B1108" s="130"/>
    </row>
    <row r="1109" spans="2:2" s="119" customFormat="1" ht="12.75">
      <c r="B1109" s="130"/>
    </row>
    <row r="1110" spans="2:2" s="119" customFormat="1" ht="12.75">
      <c r="B1110" s="130"/>
    </row>
    <row r="1111" spans="2:2" s="119" customFormat="1" ht="12.75">
      <c r="B1111" s="130"/>
    </row>
    <row r="1112" spans="2:2" s="119" customFormat="1" ht="12.75">
      <c r="B1112" s="130"/>
    </row>
    <row r="1113" spans="2:2" s="119" customFormat="1" ht="12.75">
      <c r="B1113" s="130"/>
    </row>
    <row r="1114" spans="2:2" s="119" customFormat="1" ht="12.75">
      <c r="B1114" s="130"/>
    </row>
    <row r="1115" spans="2:2" s="119" customFormat="1" ht="12.75">
      <c r="B1115" s="130"/>
    </row>
    <row r="1116" spans="2:2" s="119" customFormat="1" ht="12.75">
      <c r="B1116" s="130"/>
    </row>
    <row r="1117" spans="2:2" s="119" customFormat="1" ht="12.75">
      <c r="B1117" s="130"/>
    </row>
    <row r="1118" spans="2:2" s="119" customFormat="1" ht="12.75">
      <c r="B1118" s="130"/>
    </row>
    <row r="1119" spans="2:2" s="119" customFormat="1" ht="12.75">
      <c r="B1119" s="130"/>
    </row>
    <row r="1120" spans="2:2" s="119" customFormat="1" ht="12.75">
      <c r="B1120" s="130"/>
    </row>
    <row r="1121" spans="2:2" s="119" customFormat="1" ht="12.75">
      <c r="B1121" s="130"/>
    </row>
    <row r="1122" spans="2:2" s="119" customFormat="1" ht="12.75">
      <c r="B1122" s="130"/>
    </row>
    <row r="1123" spans="2:2" s="119" customFormat="1" ht="12.75">
      <c r="B1123" s="130"/>
    </row>
    <row r="1124" spans="2:2" s="119" customFormat="1" ht="12.75">
      <c r="B1124" s="130"/>
    </row>
    <row r="1125" spans="2:2" s="119" customFormat="1" ht="12.75">
      <c r="B1125" s="130"/>
    </row>
    <row r="1126" spans="2:2" s="119" customFormat="1" ht="12.75">
      <c r="B1126" s="130"/>
    </row>
    <row r="1127" spans="2:2" s="119" customFormat="1" ht="12.75">
      <c r="B1127" s="130"/>
    </row>
    <row r="1128" spans="2:2" s="119" customFormat="1" ht="12.75">
      <c r="B1128" s="130"/>
    </row>
    <row r="1129" spans="2:2" s="119" customFormat="1" ht="12.75">
      <c r="B1129" s="130"/>
    </row>
    <row r="1130" spans="2:2" s="119" customFormat="1" ht="12.75">
      <c r="B1130" s="130"/>
    </row>
    <row r="1131" spans="2:2" s="119" customFormat="1" ht="12.75">
      <c r="B1131" s="130"/>
    </row>
    <row r="1132" spans="2:2" s="119" customFormat="1" ht="12.75">
      <c r="B1132" s="130"/>
    </row>
    <row r="1133" spans="2:2" s="119" customFormat="1" ht="12.75">
      <c r="B1133" s="130"/>
    </row>
    <row r="1134" spans="2:2" s="119" customFormat="1" ht="12.75">
      <c r="B1134" s="130"/>
    </row>
    <row r="1135" spans="2:2" s="119" customFormat="1" ht="12.75">
      <c r="B1135" s="130"/>
    </row>
    <row r="1136" spans="2:2" s="119" customFormat="1" ht="12.75">
      <c r="B1136" s="130"/>
    </row>
    <row r="1137" spans="2:2" s="119" customFormat="1" ht="12.75">
      <c r="B1137" s="130"/>
    </row>
    <row r="1138" spans="2:2" s="119" customFormat="1" ht="12.75">
      <c r="B1138" s="130"/>
    </row>
    <row r="1139" spans="2:2" s="119" customFormat="1" ht="12.75">
      <c r="B1139" s="130"/>
    </row>
    <row r="1140" spans="2:2" s="119" customFormat="1" ht="12.75">
      <c r="B1140" s="130"/>
    </row>
    <row r="1141" spans="2:2" s="119" customFormat="1" ht="12.75">
      <c r="B1141" s="130"/>
    </row>
    <row r="1142" spans="2:2" s="119" customFormat="1" ht="12.75">
      <c r="B1142" s="130"/>
    </row>
    <row r="1143" spans="2:2" s="119" customFormat="1" ht="12.75">
      <c r="B1143" s="130"/>
    </row>
    <row r="1144" spans="2:2" s="119" customFormat="1" ht="12.75">
      <c r="B1144" s="130"/>
    </row>
    <row r="1145" spans="2:2" s="119" customFormat="1" ht="12.75">
      <c r="B1145" s="130"/>
    </row>
    <row r="1146" spans="2:2" s="119" customFormat="1" ht="12.75">
      <c r="B1146" s="130"/>
    </row>
    <row r="1147" spans="2:2" s="119" customFormat="1" ht="12.75">
      <c r="B1147" s="130"/>
    </row>
    <row r="1148" spans="2:2" s="119" customFormat="1" ht="12.75">
      <c r="B1148" s="130"/>
    </row>
    <row r="1149" spans="2:2" s="119" customFormat="1" ht="12.75">
      <c r="B1149" s="130"/>
    </row>
    <row r="1150" spans="2:2" s="119" customFormat="1" ht="12.75">
      <c r="B1150" s="130"/>
    </row>
    <row r="1151" spans="2:2" s="119" customFormat="1" ht="12.75">
      <c r="B1151" s="130"/>
    </row>
    <row r="1152" spans="2:2" s="119" customFormat="1" ht="12.75">
      <c r="B1152" s="130"/>
    </row>
    <row r="1153" spans="2:2" s="119" customFormat="1" ht="12.75">
      <c r="B1153" s="130"/>
    </row>
    <row r="1154" spans="2:2" s="119" customFormat="1" ht="12.75">
      <c r="B1154" s="130"/>
    </row>
    <row r="1155" spans="2:2" s="119" customFormat="1" ht="12.75">
      <c r="B1155" s="130"/>
    </row>
    <row r="1156" spans="2:2" s="119" customFormat="1" ht="12.75">
      <c r="B1156" s="130"/>
    </row>
    <row r="1157" spans="2:2" s="119" customFormat="1" ht="12.75">
      <c r="B1157" s="130"/>
    </row>
    <row r="1158" spans="2:2" s="119" customFormat="1" ht="12.75">
      <c r="B1158" s="130"/>
    </row>
    <row r="1159" spans="2:2" s="119" customFormat="1" ht="12.75">
      <c r="B1159" s="130"/>
    </row>
    <row r="1160" spans="2:2" s="119" customFormat="1" ht="12.75">
      <c r="B1160" s="130"/>
    </row>
    <row r="1161" spans="2:2" s="119" customFormat="1" ht="12.75">
      <c r="B1161" s="130"/>
    </row>
    <row r="1162" spans="2:2" s="119" customFormat="1" ht="12.75">
      <c r="B1162" s="130"/>
    </row>
    <row r="1163" spans="2:2" s="119" customFormat="1" ht="12.75">
      <c r="B1163" s="130"/>
    </row>
    <row r="1164" spans="2:2" s="119" customFormat="1" ht="12.75">
      <c r="B1164" s="130"/>
    </row>
    <row r="1165" spans="2:2" s="119" customFormat="1" ht="12.75">
      <c r="B1165" s="130"/>
    </row>
    <row r="1166" spans="2:2" s="119" customFormat="1" ht="12.75">
      <c r="B1166" s="130"/>
    </row>
    <row r="1167" spans="2:2" s="119" customFormat="1" ht="12.75">
      <c r="B1167" s="130"/>
    </row>
    <row r="1168" spans="2:2" s="119" customFormat="1" ht="12.75">
      <c r="B1168" s="130"/>
    </row>
    <row r="1169" spans="2:13" s="119" customFormat="1" ht="12.75">
      <c r="B1169" s="130"/>
    </row>
    <row r="1170" spans="2:13" s="119" customFormat="1" ht="12.75">
      <c r="B1170" s="130"/>
    </row>
    <row r="1171" spans="2:13" s="119" customFormat="1" ht="12.75">
      <c r="B1171" s="130"/>
    </row>
    <row r="1172" spans="2:13" s="119" customFormat="1" ht="12.75">
      <c r="B1172" s="130"/>
    </row>
    <row r="1173" spans="2:13" s="119" customFormat="1">
      <c r="B1173" s="130"/>
      <c r="M1173" s="132"/>
    </row>
    <row r="1174" spans="2:13" s="119" customFormat="1">
      <c r="B1174" s="130"/>
      <c r="M1174" s="132"/>
    </row>
    <row r="1175" spans="2:13" s="119" customFormat="1">
      <c r="B1175" s="130"/>
      <c r="M1175" s="132"/>
    </row>
    <row r="1176" spans="2:13" s="119" customFormat="1">
      <c r="B1176" s="130"/>
      <c r="M1176" s="132"/>
    </row>
    <row r="1177" spans="2:13" s="119" customFormat="1">
      <c r="B1177" s="130"/>
      <c r="M1177" s="132"/>
    </row>
    <row r="1178" spans="2:13" s="119" customFormat="1">
      <c r="B1178" s="130"/>
      <c r="M1178" s="132"/>
    </row>
    <row r="1179" spans="2:13" s="119" customFormat="1">
      <c r="B1179" s="130"/>
      <c r="M1179" s="132"/>
    </row>
    <row r="1180" spans="2:13" s="119" customFormat="1">
      <c r="B1180" s="130"/>
      <c r="M1180" s="132"/>
    </row>
    <row r="1181" spans="2:13" s="119" customFormat="1">
      <c r="B1181" s="130"/>
      <c r="M1181" s="132"/>
    </row>
    <row r="1182" spans="2:13" s="119" customFormat="1">
      <c r="B1182" s="130"/>
      <c r="M1182" s="132"/>
    </row>
    <row r="1183" spans="2:13" s="119" customFormat="1">
      <c r="B1183" s="130"/>
      <c r="M1183" s="132"/>
    </row>
    <row r="1184" spans="2:13" s="119" customFormat="1">
      <c r="B1184" s="130"/>
      <c r="M1184" s="132"/>
    </row>
    <row r="1185" spans="2:13" s="119" customFormat="1">
      <c r="B1185" s="130"/>
      <c r="M1185" s="132"/>
    </row>
    <row r="1186" spans="2:13" s="119" customFormat="1">
      <c r="B1186" s="130"/>
      <c r="M1186" s="132"/>
    </row>
    <row r="1187" spans="2:13" s="119" customFormat="1">
      <c r="B1187" s="130"/>
      <c r="M1187" s="132"/>
    </row>
    <row r="1188" spans="2:13" s="119" customFormat="1">
      <c r="B1188" s="130"/>
      <c r="M1188" s="132"/>
    </row>
    <row r="1189" spans="2:13" s="119" customFormat="1">
      <c r="B1189" s="130"/>
      <c r="M1189" s="132"/>
    </row>
    <row r="1190" spans="2:13" s="119" customFormat="1">
      <c r="B1190" s="130"/>
      <c r="M1190" s="132"/>
    </row>
    <row r="1191" spans="2:13" s="119" customFormat="1">
      <c r="B1191" s="130"/>
      <c r="M1191" s="132"/>
    </row>
    <row r="1192" spans="2:13" s="119" customFormat="1">
      <c r="B1192" s="130"/>
      <c r="M1192" s="132"/>
    </row>
    <row r="1193" spans="2:13" s="119" customFormat="1">
      <c r="B1193" s="130"/>
      <c r="M1193" s="132"/>
    </row>
    <row r="1194" spans="2:13" s="119" customFormat="1">
      <c r="B1194" s="130"/>
      <c r="M1194" s="132"/>
    </row>
    <row r="1195" spans="2:13" s="119" customFormat="1">
      <c r="B1195" s="130"/>
      <c r="M1195" s="132"/>
    </row>
    <row r="1196" spans="2:13" s="119" customFormat="1">
      <c r="B1196" s="130"/>
      <c r="M1196" s="132"/>
    </row>
    <row r="1197" spans="2:13" s="119" customFormat="1">
      <c r="B1197" s="130"/>
      <c r="M1197" s="132"/>
    </row>
    <row r="1198" spans="2:13" s="119" customFormat="1">
      <c r="B1198" s="130"/>
      <c r="M1198" s="132"/>
    </row>
    <row r="1199" spans="2:13" s="119" customFormat="1">
      <c r="B1199" s="130"/>
      <c r="M1199" s="132"/>
    </row>
    <row r="1200" spans="2:13" s="119" customFormat="1">
      <c r="B1200" s="130"/>
      <c r="M1200" s="132"/>
    </row>
    <row r="1201" spans="2:13" s="119" customFormat="1">
      <c r="B1201" s="130"/>
      <c r="M1201" s="132"/>
    </row>
    <row r="1202" spans="2:13" s="119" customFormat="1">
      <c r="B1202" s="130"/>
      <c r="M1202" s="132"/>
    </row>
    <row r="1203" spans="2:13" s="119" customFormat="1">
      <c r="B1203" s="130"/>
      <c r="M1203" s="132"/>
    </row>
    <row r="1204" spans="2:13" s="119" customFormat="1">
      <c r="B1204" s="130"/>
      <c r="M1204" s="132"/>
    </row>
    <row r="1205" spans="2:13" s="119" customFormat="1">
      <c r="B1205" s="130"/>
      <c r="M1205" s="132"/>
    </row>
    <row r="1206" spans="2:13" s="119" customFormat="1">
      <c r="B1206" s="130"/>
      <c r="M1206" s="132"/>
    </row>
    <row r="1207" spans="2:13" s="119" customFormat="1">
      <c r="B1207" s="130"/>
      <c r="M1207" s="132"/>
    </row>
    <row r="1208" spans="2:13" s="119" customFormat="1">
      <c r="B1208" s="130"/>
      <c r="M1208" s="132"/>
    </row>
    <row r="1209" spans="2:13" s="119" customFormat="1">
      <c r="B1209" s="130"/>
      <c r="M1209" s="132"/>
    </row>
    <row r="1210" spans="2:13" s="119" customFormat="1">
      <c r="B1210" s="130"/>
      <c r="M1210" s="132"/>
    </row>
    <row r="1211" spans="2:13" s="119" customFormat="1">
      <c r="B1211" s="130"/>
      <c r="M1211" s="132"/>
    </row>
    <row r="1212" spans="2:13" s="119" customFormat="1">
      <c r="B1212" s="130"/>
      <c r="M1212" s="132"/>
    </row>
    <row r="1213" spans="2:13" s="119" customFormat="1">
      <c r="B1213" s="130"/>
      <c r="M1213" s="132"/>
    </row>
    <row r="1214" spans="2:13" s="119" customFormat="1">
      <c r="B1214" s="130"/>
      <c r="M1214" s="132"/>
    </row>
    <row r="1215" spans="2:13" s="119" customFormat="1">
      <c r="B1215" s="130"/>
      <c r="M1215" s="132"/>
    </row>
    <row r="1216" spans="2:13" s="119" customFormat="1">
      <c r="B1216" s="130"/>
      <c r="M1216" s="132"/>
    </row>
    <row r="1217" spans="2:13" s="119" customFormat="1">
      <c r="B1217" s="130"/>
      <c r="M1217" s="132"/>
    </row>
    <row r="1218" spans="2:13" s="119" customFormat="1">
      <c r="B1218" s="130"/>
      <c r="M1218" s="132"/>
    </row>
    <row r="1219" spans="2:13" s="119" customFormat="1">
      <c r="B1219" s="130"/>
      <c r="M1219" s="132"/>
    </row>
    <row r="1220" spans="2:13" s="119" customFormat="1">
      <c r="B1220" s="130"/>
      <c r="M1220" s="132"/>
    </row>
    <row r="1221" spans="2:13" s="119" customFormat="1">
      <c r="B1221" s="130"/>
      <c r="M1221" s="132"/>
    </row>
    <row r="1222" spans="2:13" s="119" customFormat="1">
      <c r="B1222" s="130"/>
      <c r="M1222" s="132"/>
    </row>
    <row r="1223" spans="2:13" s="119" customFormat="1">
      <c r="B1223" s="130"/>
      <c r="M1223" s="132"/>
    </row>
    <row r="1224" spans="2:13" s="119" customFormat="1">
      <c r="B1224" s="130"/>
      <c r="M1224" s="132"/>
    </row>
    <row r="1225" spans="2:13" s="119" customFormat="1">
      <c r="B1225" s="130"/>
      <c r="M1225" s="132"/>
    </row>
    <row r="1226" spans="2:13" s="119" customFormat="1">
      <c r="B1226" s="130"/>
      <c r="M1226" s="132"/>
    </row>
    <row r="1227" spans="2:13" s="119" customFormat="1">
      <c r="B1227" s="130"/>
      <c r="M1227" s="132"/>
    </row>
    <row r="1228" spans="2:13" s="119" customFormat="1">
      <c r="B1228" s="130"/>
      <c r="M1228" s="132"/>
    </row>
    <row r="1229" spans="2:13" s="119" customFormat="1">
      <c r="B1229" s="130"/>
      <c r="M1229" s="132"/>
    </row>
    <row r="1230" spans="2:13" s="119" customFormat="1">
      <c r="B1230" s="130"/>
      <c r="M1230" s="132"/>
    </row>
    <row r="1231" spans="2:13" s="119" customFormat="1">
      <c r="B1231" s="130"/>
      <c r="M1231" s="132"/>
    </row>
    <row r="1232" spans="2:13" s="119" customFormat="1">
      <c r="B1232" s="130"/>
      <c r="M1232" s="132"/>
    </row>
    <row r="1233" spans="2:13" s="119" customFormat="1">
      <c r="B1233" s="130"/>
      <c r="M1233" s="132"/>
    </row>
    <row r="1234" spans="2:13" s="119" customFormat="1">
      <c r="B1234" s="130"/>
      <c r="M1234" s="132"/>
    </row>
    <row r="1235" spans="2:13" s="119" customFormat="1">
      <c r="B1235" s="130"/>
      <c r="M1235" s="132"/>
    </row>
    <row r="1236" spans="2:13" s="119" customFormat="1">
      <c r="B1236" s="130"/>
      <c r="M1236" s="132"/>
    </row>
    <row r="1237" spans="2:13" s="119" customFormat="1">
      <c r="B1237" s="130"/>
      <c r="M1237" s="132"/>
    </row>
    <row r="1238" spans="2:13" s="119" customFormat="1">
      <c r="B1238" s="130"/>
      <c r="M1238" s="132"/>
    </row>
    <row r="1239" spans="2:13" s="119" customFormat="1">
      <c r="B1239" s="130"/>
      <c r="M1239" s="132"/>
    </row>
    <row r="1240" spans="2:13" s="119" customFormat="1">
      <c r="B1240" s="130"/>
      <c r="M1240" s="132"/>
    </row>
    <row r="1241" spans="2:13" s="119" customFormat="1">
      <c r="B1241" s="130"/>
      <c r="M1241" s="132"/>
    </row>
    <row r="1242" spans="2:13" s="119" customFormat="1">
      <c r="B1242" s="130"/>
      <c r="M1242" s="132"/>
    </row>
    <row r="1243" spans="2:13" s="119" customFormat="1">
      <c r="B1243" s="130"/>
      <c r="M1243" s="132"/>
    </row>
    <row r="1244" spans="2:13" s="119" customFormat="1">
      <c r="B1244" s="130"/>
      <c r="M1244" s="132"/>
    </row>
    <row r="1245" spans="2:13" s="119" customFormat="1">
      <c r="B1245" s="130"/>
      <c r="M1245" s="132"/>
    </row>
    <row r="1246" spans="2:13" s="119" customFormat="1">
      <c r="B1246" s="130"/>
      <c r="M1246" s="132"/>
    </row>
    <row r="1247" spans="2:13" s="119" customFormat="1">
      <c r="B1247" s="130"/>
      <c r="M1247" s="132"/>
    </row>
    <row r="1248" spans="2:13" s="119" customFormat="1">
      <c r="B1248" s="130"/>
      <c r="M1248" s="132"/>
    </row>
    <row r="1249" spans="2:13" s="119" customFormat="1">
      <c r="B1249" s="130"/>
      <c r="M1249" s="132"/>
    </row>
    <row r="1250" spans="2:13" s="119" customFormat="1">
      <c r="B1250" s="130"/>
      <c r="M1250" s="132"/>
    </row>
    <row r="1251" spans="2:13" s="119" customFormat="1">
      <c r="B1251" s="130"/>
      <c r="M1251" s="132"/>
    </row>
    <row r="1252" spans="2:13" s="119" customFormat="1">
      <c r="B1252" s="130"/>
      <c r="M1252" s="132"/>
    </row>
    <row r="1253" spans="2:13" s="119" customFormat="1">
      <c r="B1253" s="130"/>
      <c r="M1253" s="132"/>
    </row>
    <row r="1254" spans="2:13" s="119" customFormat="1">
      <c r="B1254" s="130"/>
      <c r="M1254" s="132"/>
    </row>
    <row r="1255" spans="2:13" s="119" customFormat="1">
      <c r="B1255" s="130"/>
      <c r="M1255" s="132"/>
    </row>
    <row r="1256" spans="2:13" s="119" customFormat="1">
      <c r="B1256" s="130"/>
      <c r="M1256" s="132"/>
    </row>
    <row r="1257" spans="2:13" s="119" customFormat="1">
      <c r="B1257" s="130"/>
      <c r="M1257" s="132"/>
    </row>
    <row r="1258" spans="2:13" s="119" customFormat="1">
      <c r="B1258" s="130"/>
      <c r="M1258" s="132"/>
    </row>
    <row r="1259" spans="2:13" s="119" customFormat="1">
      <c r="B1259" s="130"/>
      <c r="M1259" s="132"/>
    </row>
    <row r="1260" spans="2:13" s="119" customFormat="1">
      <c r="B1260" s="130"/>
      <c r="M1260" s="132"/>
    </row>
    <row r="1261" spans="2:13" s="119" customFormat="1">
      <c r="B1261" s="130"/>
      <c r="M1261" s="132"/>
    </row>
    <row r="1262" spans="2:13" s="119" customFormat="1">
      <c r="B1262" s="130"/>
      <c r="M1262" s="132"/>
    </row>
    <row r="1263" spans="2:13" s="119" customFormat="1">
      <c r="B1263" s="130"/>
      <c r="M1263" s="132"/>
    </row>
    <row r="1264" spans="2:13" s="119" customFormat="1">
      <c r="B1264" s="130"/>
      <c r="M1264" s="132"/>
    </row>
    <row r="1265" spans="2:13" s="119" customFormat="1">
      <c r="B1265" s="130"/>
      <c r="M1265" s="132"/>
    </row>
    <row r="1266" spans="2:13" s="119" customFormat="1">
      <c r="B1266" s="130"/>
      <c r="M1266" s="132"/>
    </row>
    <row r="1267" spans="2:13" s="119" customFormat="1">
      <c r="B1267" s="130"/>
      <c r="M1267" s="132"/>
    </row>
    <row r="1268" spans="2:13" s="119" customFormat="1">
      <c r="B1268" s="130"/>
      <c r="M1268" s="132"/>
    </row>
    <row r="1269" spans="2:13" s="119" customFormat="1">
      <c r="B1269" s="130"/>
      <c r="M1269" s="132"/>
    </row>
    <row r="1270" spans="2:13" s="119" customFormat="1">
      <c r="B1270" s="130"/>
      <c r="M1270" s="132"/>
    </row>
    <row r="1271" spans="2:13" s="119" customFormat="1">
      <c r="B1271" s="130"/>
      <c r="M1271" s="132"/>
    </row>
    <row r="1272" spans="2:13" s="119" customFormat="1">
      <c r="B1272" s="130"/>
      <c r="M1272" s="132"/>
    </row>
    <row r="1273" spans="2:13" s="119" customFormat="1">
      <c r="B1273" s="130"/>
      <c r="M1273" s="132"/>
    </row>
    <row r="1274" spans="2:13" s="119" customFormat="1">
      <c r="B1274" s="130"/>
      <c r="M1274" s="132"/>
    </row>
    <row r="1275" spans="2:13" s="119" customFormat="1">
      <c r="B1275" s="130"/>
      <c r="M1275" s="132"/>
    </row>
    <row r="1276" spans="2:13" s="119" customFormat="1">
      <c r="B1276" s="130"/>
      <c r="M1276" s="132"/>
    </row>
    <row r="1277" spans="2:13" s="119" customFormat="1">
      <c r="B1277" s="130"/>
      <c r="M1277" s="132"/>
    </row>
    <row r="1278" spans="2:13" s="119" customFormat="1">
      <c r="B1278" s="130"/>
      <c r="M1278" s="132"/>
    </row>
    <row r="1279" spans="2:13" s="119" customFormat="1">
      <c r="B1279" s="130"/>
      <c r="M1279" s="132"/>
    </row>
    <row r="1280" spans="2:13" s="119" customFormat="1">
      <c r="B1280" s="130"/>
      <c r="M1280" s="132"/>
    </row>
    <row r="1281" spans="2:13" s="119" customFormat="1">
      <c r="B1281" s="130"/>
      <c r="M1281" s="132"/>
    </row>
    <row r="1282" spans="2:13" s="119" customFormat="1">
      <c r="B1282" s="130"/>
      <c r="M1282" s="132"/>
    </row>
    <row r="1283" spans="2:13" s="119" customFormat="1">
      <c r="B1283" s="130"/>
      <c r="M1283" s="132"/>
    </row>
    <row r="1284" spans="2:13" s="119" customFormat="1">
      <c r="B1284" s="130"/>
      <c r="M1284" s="132"/>
    </row>
    <row r="1285" spans="2:13" s="119" customFormat="1">
      <c r="B1285" s="130"/>
      <c r="M1285" s="132"/>
    </row>
    <row r="1286" spans="2:13" s="119" customFormat="1">
      <c r="B1286" s="130"/>
      <c r="M1286" s="132"/>
    </row>
    <row r="1287" spans="2:13" s="119" customFormat="1">
      <c r="B1287" s="130"/>
      <c r="M1287" s="132"/>
    </row>
    <row r="1288" spans="2:13" s="119" customFormat="1">
      <c r="B1288" s="130"/>
      <c r="M1288" s="132"/>
    </row>
    <row r="1289" spans="2:13" s="119" customFormat="1">
      <c r="B1289" s="130"/>
      <c r="M1289" s="132"/>
    </row>
    <row r="1290" spans="2:13" s="119" customFormat="1">
      <c r="B1290" s="130"/>
      <c r="M1290" s="132"/>
    </row>
    <row r="1291" spans="2:13" s="119" customFormat="1">
      <c r="B1291" s="130"/>
      <c r="M1291" s="132"/>
    </row>
    <row r="1292" spans="2:13" s="119" customFormat="1">
      <c r="B1292" s="130"/>
      <c r="M1292" s="132"/>
    </row>
    <row r="1293" spans="2:13" s="119" customFormat="1">
      <c r="B1293" s="130"/>
      <c r="M1293" s="132"/>
    </row>
    <row r="1294" spans="2:13" s="119" customFormat="1">
      <c r="B1294" s="130"/>
      <c r="M1294" s="132"/>
    </row>
    <row r="1295" spans="2:13" s="119" customFormat="1">
      <c r="B1295" s="130"/>
      <c r="M1295" s="132"/>
    </row>
    <row r="1296" spans="2:13" s="119" customFormat="1">
      <c r="B1296" s="130"/>
      <c r="M1296" s="132"/>
    </row>
    <row r="1297" spans="2:13" s="119" customFormat="1">
      <c r="B1297" s="130"/>
      <c r="M1297" s="132"/>
    </row>
    <row r="1298" spans="2:13" s="119" customFormat="1">
      <c r="B1298" s="130"/>
      <c r="M1298" s="132"/>
    </row>
    <row r="1299" spans="2:13" s="119" customFormat="1">
      <c r="B1299" s="130"/>
      <c r="M1299" s="132"/>
    </row>
    <row r="1300" spans="2:13" s="119" customFormat="1">
      <c r="B1300" s="130"/>
      <c r="M1300" s="132"/>
    </row>
    <row r="1301" spans="2:13" s="119" customFormat="1">
      <c r="B1301" s="130"/>
      <c r="M1301" s="132"/>
    </row>
    <row r="1302" spans="2:13" s="119" customFormat="1">
      <c r="B1302" s="130"/>
      <c r="M1302" s="132"/>
    </row>
    <row r="1303" spans="2:13" s="119" customFormat="1">
      <c r="B1303" s="130"/>
      <c r="M1303" s="132"/>
    </row>
    <row r="1304" spans="2:13" s="119" customFormat="1">
      <c r="B1304" s="130"/>
      <c r="M1304" s="132"/>
    </row>
    <row r="1305" spans="2:13" s="119" customFormat="1">
      <c r="B1305" s="130"/>
      <c r="M1305" s="132"/>
    </row>
    <row r="1306" spans="2:13" s="119" customFormat="1">
      <c r="B1306" s="130"/>
      <c r="M1306" s="132"/>
    </row>
    <row r="1307" spans="2:13" s="119" customFormat="1">
      <c r="B1307" s="130"/>
      <c r="M1307" s="132"/>
    </row>
    <row r="1308" spans="2:13" s="119" customFormat="1">
      <c r="B1308" s="130"/>
      <c r="M1308" s="132"/>
    </row>
    <row r="1309" spans="2:13" s="119" customFormat="1">
      <c r="B1309" s="130"/>
      <c r="M1309" s="132"/>
    </row>
    <row r="1310" spans="2:13" s="119" customFormat="1">
      <c r="B1310" s="130"/>
      <c r="M1310" s="132"/>
    </row>
    <row r="1311" spans="2:13" s="119" customFormat="1">
      <c r="B1311" s="130"/>
      <c r="M1311" s="132"/>
    </row>
    <row r="1312" spans="2:13" s="119" customFormat="1">
      <c r="B1312" s="130"/>
      <c r="M1312" s="132"/>
    </row>
    <row r="1313" spans="2:13" s="119" customFormat="1">
      <c r="B1313" s="130"/>
      <c r="M1313" s="132"/>
    </row>
    <row r="1314" spans="2:13" s="119" customFormat="1">
      <c r="B1314" s="130"/>
      <c r="M1314" s="132"/>
    </row>
    <row r="1315" spans="2:13" s="119" customFormat="1">
      <c r="B1315" s="130"/>
      <c r="M1315" s="132"/>
    </row>
    <row r="1316" spans="2:13" s="119" customFormat="1">
      <c r="B1316" s="130"/>
      <c r="M1316" s="132"/>
    </row>
    <row r="1317" spans="2:13" s="119" customFormat="1">
      <c r="B1317" s="130"/>
      <c r="M1317" s="132"/>
    </row>
    <row r="1318" spans="2:13" s="119" customFormat="1">
      <c r="B1318" s="130"/>
      <c r="M1318" s="132"/>
    </row>
    <row r="1319" spans="2:13" s="119" customFormat="1">
      <c r="B1319" s="130"/>
      <c r="M1319" s="132"/>
    </row>
    <row r="1320" spans="2:13" s="119" customFormat="1">
      <c r="B1320" s="130"/>
      <c r="M1320" s="132"/>
    </row>
    <row r="1321" spans="2:13" s="119" customFormat="1">
      <c r="B1321" s="130"/>
      <c r="M1321" s="132"/>
    </row>
    <row r="1322" spans="2:13" s="119" customFormat="1">
      <c r="B1322" s="130"/>
      <c r="M1322" s="132"/>
    </row>
    <row r="1323" spans="2:13" s="119" customFormat="1">
      <c r="B1323" s="130"/>
      <c r="M1323" s="132"/>
    </row>
    <row r="1324" spans="2:13" s="119" customFormat="1">
      <c r="B1324" s="130"/>
      <c r="M1324" s="132"/>
    </row>
    <row r="1325" spans="2:13" s="119" customFormat="1">
      <c r="B1325" s="130"/>
      <c r="M1325" s="132"/>
    </row>
    <row r="1326" spans="2:13" s="119" customFormat="1">
      <c r="B1326" s="130"/>
      <c r="M1326" s="132"/>
    </row>
    <row r="1327" spans="2:13" s="119" customFormat="1">
      <c r="B1327" s="130"/>
      <c r="M1327" s="132"/>
    </row>
    <row r="1328" spans="2:13" s="119" customFormat="1">
      <c r="B1328" s="130"/>
      <c r="M1328" s="132"/>
    </row>
    <row r="1329" spans="2:13" s="119" customFormat="1">
      <c r="B1329" s="130"/>
      <c r="M1329" s="132"/>
    </row>
    <row r="1330" spans="2:13" s="119" customFormat="1">
      <c r="B1330" s="130"/>
      <c r="M1330" s="132"/>
    </row>
    <row r="1331" spans="2:13" s="119" customFormat="1">
      <c r="B1331" s="130"/>
      <c r="M1331" s="132"/>
    </row>
    <row r="1332" spans="2:13" s="119" customFormat="1">
      <c r="B1332" s="130"/>
      <c r="M1332" s="132"/>
    </row>
    <row r="1333" spans="2:13" s="119" customFormat="1">
      <c r="B1333" s="130"/>
      <c r="M1333" s="132"/>
    </row>
    <row r="1334" spans="2:13" s="119" customFormat="1">
      <c r="B1334" s="130"/>
      <c r="M1334" s="132"/>
    </row>
    <row r="1335" spans="2:13" s="119" customFormat="1">
      <c r="B1335" s="130"/>
      <c r="M1335" s="132"/>
    </row>
    <row r="1336" spans="2:13" s="119" customFormat="1">
      <c r="B1336" s="130"/>
      <c r="M1336" s="132"/>
    </row>
    <row r="1337" spans="2:13" s="119" customFormat="1">
      <c r="B1337" s="130"/>
      <c r="M1337" s="132"/>
    </row>
    <row r="1338" spans="2:13" s="119" customFormat="1">
      <c r="B1338" s="130"/>
      <c r="M1338" s="132"/>
    </row>
    <row r="1339" spans="2:13" s="119" customFormat="1">
      <c r="B1339" s="130"/>
      <c r="M1339" s="132"/>
    </row>
    <row r="1340" spans="2:13" s="119" customFormat="1">
      <c r="B1340" s="130"/>
      <c r="M1340" s="132"/>
    </row>
    <row r="1341" spans="2:13" s="119" customFormat="1">
      <c r="B1341" s="130"/>
      <c r="M1341" s="132"/>
    </row>
    <row r="1342" spans="2:13" s="119" customFormat="1">
      <c r="B1342" s="130"/>
      <c r="M1342" s="132"/>
    </row>
    <row r="1343" spans="2:13" s="119" customFormat="1">
      <c r="B1343" s="130"/>
      <c r="M1343" s="132"/>
    </row>
    <row r="1344" spans="2:13" s="119" customFormat="1">
      <c r="B1344" s="130"/>
      <c r="M1344" s="132"/>
    </row>
    <row r="1345" spans="2:13" s="119" customFormat="1">
      <c r="B1345" s="130"/>
      <c r="M1345" s="132"/>
    </row>
    <row r="1346" spans="2:13" s="119" customFormat="1">
      <c r="B1346" s="130"/>
      <c r="M1346" s="132"/>
    </row>
    <row r="1347" spans="2:13" s="119" customFormat="1">
      <c r="B1347" s="130"/>
      <c r="M1347" s="132"/>
    </row>
    <row r="1348" spans="2:13" s="119" customFormat="1">
      <c r="B1348" s="130"/>
      <c r="M1348" s="132"/>
    </row>
    <row r="1349" spans="2:13" s="119" customFormat="1">
      <c r="B1349" s="130"/>
      <c r="M1349" s="132"/>
    </row>
    <row r="1350" spans="2:13" s="119" customFormat="1">
      <c r="B1350" s="130"/>
      <c r="M1350" s="132"/>
    </row>
    <row r="1351" spans="2:13" s="119" customFormat="1">
      <c r="B1351" s="130"/>
      <c r="M1351" s="132"/>
    </row>
    <row r="1352" spans="2:13" s="119" customFormat="1">
      <c r="B1352" s="130"/>
      <c r="M1352" s="132"/>
    </row>
    <row r="1353" spans="2:13" s="119" customFormat="1">
      <c r="B1353" s="130"/>
      <c r="M1353" s="132"/>
    </row>
    <row r="1354" spans="2:13" s="119" customFormat="1">
      <c r="B1354" s="130"/>
      <c r="M1354" s="132"/>
    </row>
    <row r="1355" spans="2:13" s="119" customFormat="1">
      <c r="B1355" s="130"/>
      <c r="M1355" s="132"/>
    </row>
    <row r="1356" spans="2:13" s="119" customFormat="1">
      <c r="B1356" s="130"/>
      <c r="M1356" s="132"/>
    </row>
    <row r="1357" spans="2:13" s="119" customFormat="1">
      <c r="B1357" s="130"/>
      <c r="M1357" s="132"/>
    </row>
    <row r="1358" spans="2:13" s="119" customFormat="1">
      <c r="B1358" s="130"/>
      <c r="M1358" s="132"/>
    </row>
    <row r="1359" spans="2:13" s="119" customFormat="1">
      <c r="B1359" s="130"/>
      <c r="M1359" s="132"/>
    </row>
    <row r="1360" spans="2:13" s="119" customFormat="1">
      <c r="B1360" s="130"/>
      <c r="M1360" s="132"/>
    </row>
    <row r="1361" spans="2:13" s="119" customFormat="1">
      <c r="B1361" s="130"/>
      <c r="M1361" s="132"/>
    </row>
    <row r="1362" spans="2:13" s="119" customFormat="1">
      <c r="B1362" s="130"/>
      <c r="M1362" s="132"/>
    </row>
    <row r="1363" spans="2:13" s="119" customFormat="1">
      <c r="B1363" s="130"/>
      <c r="M1363" s="132"/>
    </row>
    <row r="1364" spans="2:13" s="119" customFormat="1">
      <c r="B1364" s="130"/>
      <c r="M1364" s="132"/>
    </row>
    <row r="1365" spans="2:13" s="119" customFormat="1">
      <c r="B1365" s="130"/>
      <c r="M1365" s="132"/>
    </row>
    <row r="1366" spans="2:13" s="119" customFormat="1">
      <c r="B1366" s="130"/>
      <c r="M1366" s="132"/>
    </row>
    <row r="1367" spans="2:13" s="119" customFormat="1">
      <c r="B1367" s="130"/>
      <c r="M1367" s="132"/>
    </row>
    <row r="1368" spans="2:13" s="119" customFormat="1">
      <c r="B1368" s="130"/>
      <c r="M1368" s="132"/>
    </row>
    <row r="1369" spans="2:13" s="119" customFormat="1">
      <c r="B1369" s="130"/>
      <c r="M1369" s="132"/>
    </row>
    <row r="1370" spans="2:13" s="119" customFormat="1">
      <c r="B1370" s="130"/>
      <c r="M1370" s="132"/>
    </row>
    <row r="1371" spans="2:13" s="119" customFormat="1">
      <c r="B1371" s="130"/>
      <c r="M1371" s="132"/>
    </row>
    <row r="1372" spans="2:13" s="119" customFormat="1">
      <c r="B1372" s="130"/>
      <c r="M1372" s="132"/>
    </row>
    <row r="1373" spans="2:13" s="119" customFormat="1">
      <c r="B1373" s="130"/>
      <c r="M1373" s="132"/>
    </row>
    <row r="1374" spans="2:13" s="119" customFormat="1">
      <c r="B1374" s="130"/>
      <c r="M1374" s="132"/>
    </row>
    <row r="1375" spans="2:13" s="119" customFormat="1">
      <c r="B1375" s="130"/>
      <c r="M1375" s="132"/>
    </row>
    <row r="1376" spans="2:13" s="119" customFormat="1">
      <c r="B1376" s="130"/>
      <c r="M1376" s="132"/>
    </row>
    <row r="1377" spans="2:13" s="119" customFormat="1">
      <c r="B1377" s="130"/>
      <c r="M1377" s="132"/>
    </row>
    <row r="1378" spans="2:13" s="119" customFormat="1">
      <c r="B1378" s="130"/>
      <c r="M1378" s="132"/>
    </row>
    <row r="1379" spans="2:13" s="119" customFormat="1">
      <c r="B1379" s="130"/>
      <c r="M1379" s="132"/>
    </row>
    <row r="1380" spans="2:13" s="119" customFormat="1">
      <c r="B1380" s="130"/>
      <c r="M1380" s="132"/>
    </row>
    <row r="1381" spans="2:13" s="119" customFormat="1">
      <c r="B1381" s="130"/>
      <c r="M1381" s="132"/>
    </row>
    <row r="1382" spans="2:13" s="119" customFormat="1">
      <c r="B1382" s="130"/>
      <c r="M1382" s="132"/>
    </row>
    <row r="1383" spans="2:13" s="119" customFormat="1">
      <c r="B1383" s="130"/>
      <c r="M1383" s="132"/>
    </row>
    <row r="1384" spans="2:13" s="119" customFormat="1">
      <c r="B1384" s="130"/>
      <c r="M1384" s="132"/>
    </row>
    <row r="1385" spans="2:13" s="119" customFormat="1">
      <c r="B1385" s="130"/>
      <c r="M1385" s="132"/>
    </row>
    <row r="1386" spans="2:13" s="119" customFormat="1">
      <c r="B1386" s="130"/>
      <c r="M1386" s="132"/>
    </row>
    <row r="1387" spans="2:13" s="119" customFormat="1">
      <c r="B1387" s="130"/>
      <c r="M1387" s="132"/>
    </row>
    <row r="1388" spans="2:13" s="119" customFormat="1">
      <c r="B1388" s="130"/>
      <c r="M1388" s="132"/>
    </row>
    <row r="1389" spans="2:13" s="119" customFormat="1">
      <c r="B1389" s="130"/>
      <c r="M1389" s="132"/>
    </row>
    <row r="1390" spans="2:13" s="119" customFormat="1">
      <c r="B1390" s="130"/>
      <c r="M1390" s="132"/>
    </row>
    <row r="1391" spans="2:13" s="119" customFormat="1">
      <c r="B1391" s="130"/>
      <c r="M1391" s="132"/>
    </row>
    <row r="1392" spans="2:13" s="119" customFormat="1">
      <c r="B1392" s="130"/>
      <c r="M1392" s="132"/>
    </row>
    <row r="1393" spans="2:13" s="119" customFormat="1">
      <c r="B1393" s="130"/>
      <c r="M1393" s="132"/>
    </row>
    <row r="1394" spans="2:13" s="119" customFormat="1">
      <c r="B1394" s="130"/>
      <c r="M1394" s="132"/>
    </row>
    <row r="1395" spans="2:13" s="119" customFormat="1">
      <c r="B1395" s="130"/>
      <c r="M1395" s="132"/>
    </row>
    <row r="1396" spans="2:13" s="119" customFormat="1">
      <c r="B1396" s="130"/>
      <c r="M1396" s="132"/>
    </row>
    <row r="1397" spans="2:13" s="119" customFormat="1">
      <c r="B1397" s="130"/>
      <c r="M1397" s="132"/>
    </row>
    <row r="1398" spans="2:13" s="119" customFormat="1">
      <c r="B1398" s="130"/>
      <c r="M1398" s="132"/>
    </row>
    <row r="1399" spans="2:13" s="119" customFormat="1">
      <c r="B1399" s="130"/>
      <c r="M1399" s="132"/>
    </row>
    <row r="1400" spans="2:13" s="119" customFormat="1">
      <c r="B1400" s="130"/>
      <c r="M1400" s="132"/>
    </row>
    <row r="1401" spans="2:13" s="119" customFormat="1">
      <c r="B1401" s="130"/>
      <c r="M1401" s="132"/>
    </row>
    <row r="1402" spans="2:13" s="119" customFormat="1">
      <c r="B1402" s="130"/>
      <c r="M1402" s="132"/>
    </row>
    <row r="1403" spans="2:13" s="119" customFormat="1">
      <c r="B1403" s="130"/>
      <c r="M1403" s="132"/>
    </row>
    <row r="1404" spans="2:13" s="119" customFormat="1">
      <c r="B1404" s="130"/>
      <c r="M1404" s="132"/>
    </row>
    <row r="1405" spans="2:13" s="119" customFormat="1">
      <c r="B1405" s="130"/>
      <c r="M1405" s="132"/>
    </row>
    <row r="1406" spans="2:13" s="119" customFormat="1">
      <c r="B1406" s="130"/>
      <c r="M1406" s="132"/>
    </row>
    <row r="1407" spans="2:13" s="119" customFormat="1">
      <c r="B1407" s="130"/>
      <c r="M1407" s="132"/>
    </row>
    <row r="1408" spans="2:13" s="119" customFormat="1">
      <c r="B1408" s="130"/>
      <c r="M1408" s="132"/>
    </row>
    <row r="1409" spans="2:13" s="119" customFormat="1">
      <c r="B1409" s="130"/>
      <c r="M1409" s="132"/>
    </row>
    <row r="1410" spans="2:13" s="119" customFormat="1">
      <c r="B1410" s="130"/>
      <c r="M1410" s="132"/>
    </row>
    <row r="1411" spans="2:13" s="119" customFormat="1">
      <c r="B1411" s="130"/>
      <c r="M1411" s="132"/>
    </row>
    <row r="1412" spans="2:13" s="119" customFormat="1">
      <c r="B1412" s="130"/>
      <c r="M1412" s="132"/>
    </row>
    <row r="1413" spans="2:13" s="119" customFormat="1">
      <c r="B1413" s="130"/>
      <c r="M1413" s="132"/>
    </row>
    <row r="1414" spans="2:13" s="119" customFormat="1">
      <c r="B1414" s="130"/>
      <c r="M1414" s="132"/>
    </row>
    <row r="1415" spans="2:13" s="119" customFormat="1">
      <c r="B1415" s="130"/>
      <c r="M1415" s="132"/>
    </row>
    <row r="1416" spans="2:13" s="119" customFormat="1">
      <c r="B1416" s="130"/>
      <c r="M1416" s="132"/>
    </row>
    <row r="1417" spans="2:13" s="119" customFormat="1">
      <c r="B1417" s="130"/>
      <c r="M1417" s="132"/>
    </row>
    <row r="1418" spans="2:13" s="119" customFormat="1">
      <c r="B1418" s="130"/>
      <c r="M1418" s="132"/>
    </row>
    <row r="1419" spans="2:13" s="119" customFormat="1">
      <c r="B1419" s="130"/>
      <c r="M1419" s="132"/>
    </row>
    <row r="1420" spans="2:13" s="119" customFormat="1">
      <c r="B1420" s="130"/>
      <c r="M1420" s="132"/>
    </row>
    <row r="1421" spans="2:13" s="119" customFormat="1">
      <c r="B1421" s="130"/>
      <c r="M1421" s="132"/>
    </row>
    <row r="1422" spans="2:13" s="119" customFormat="1">
      <c r="B1422" s="130"/>
      <c r="M1422" s="132"/>
    </row>
    <row r="1423" spans="2:13" s="119" customFormat="1">
      <c r="B1423" s="130"/>
      <c r="M1423" s="132"/>
    </row>
    <row r="1424" spans="2:13" s="119" customFormat="1">
      <c r="B1424" s="130"/>
      <c r="M1424" s="132"/>
    </row>
    <row r="1425" spans="2:13" s="119" customFormat="1">
      <c r="B1425" s="130"/>
      <c r="M1425" s="132"/>
    </row>
    <row r="1426" spans="2:13" s="119" customFormat="1">
      <c r="B1426" s="130"/>
      <c r="M1426" s="132"/>
    </row>
    <row r="1427" spans="2:13" s="119" customFormat="1">
      <c r="B1427" s="130"/>
      <c r="M1427" s="132"/>
    </row>
    <row r="1428" spans="2:13" s="119" customFormat="1">
      <c r="B1428" s="130"/>
      <c r="M1428" s="132"/>
    </row>
    <row r="1429" spans="2:13" s="119" customFormat="1">
      <c r="B1429" s="130"/>
      <c r="M1429" s="132"/>
    </row>
    <row r="1430" spans="2:13" s="119" customFormat="1">
      <c r="B1430" s="130"/>
      <c r="M1430" s="132"/>
    </row>
    <row r="1431" spans="2:13" s="119" customFormat="1">
      <c r="B1431" s="130"/>
      <c r="M1431" s="132"/>
    </row>
    <row r="1432" spans="2:13" s="119" customFormat="1">
      <c r="B1432" s="130"/>
      <c r="M1432" s="132"/>
    </row>
    <row r="1433" spans="2:13" s="119" customFormat="1">
      <c r="B1433" s="130"/>
      <c r="M1433" s="132"/>
    </row>
    <row r="1434" spans="2:13" s="119" customFormat="1">
      <c r="B1434" s="130"/>
      <c r="M1434" s="132"/>
    </row>
    <row r="1435" spans="2:13" s="119" customFormat="1">
      <c r="B1435" s="130"/>
      <c r="M1435" s="132"/>
    </row>
    <row r="1436" spans="2:13" s="119" customFormat="1">
      <c r="B1436" s="130"/>
      <c r="M1436" s="132"/>
    </row>
    <row r="1437" spans="2:13" s="119" customFormat="1">
      <c r="B1437" s="130"/>
      <c r="M1437" s="132"/>
    </row>
    <row r="1438" spans="2:13" s="119" customFormat="1">
      <c r="B1438" s="130"/>
      <c r="M1438" s="132"/>
    </row>
    <row r="1439" spans="2:13" s="119" customFormat="1">
      <c r="B1439" s="130"/>
      <c r="M1439" s="132"/>
    </row>
    <row r="1440" spans="2:13" s="119" customFormat="1">
      <c r="B1440" s="130"/>
      <c r="M1440" s="132"/>
    </row>
    <row r="1441" spans="2:13" s="119" customFormat="1">
      <c r="B1441" s="130"/>
      <c r="M1441" s="132"/>
    </row>
    <row r="1442" spans="2:13" s="119" customFormat="1">
      <c r="B1442" s="130"/>
      <c r="M1442" s="132"/>
    </row>
    <row r="1443" spans="2:13" s="119" customFormat="1">
      <c r="B1443" s="130"/>
      <c r="M1443" s="132"/>
    </row>
    <row r="1444" spans="2:13" s="119" customFormat="1">
      <c r="B1444" s="130"/>
      <c r="M1444" s="132"/>
    </row>
    <row r="1445" spans="2:13" s="119" customFormat="1">
      <c r="B1445" s="130"/>
      <c r="M1445" s="132"/>
    </row>
    <row r="1446" spans="2:13" s="119" customFormat="1">
      <c r="B1446" s="130"/>
      <c r="M1446" s="132"/>
    </row>
    <row r="1447" spans="2:13" s="119" customFormat="1">
      <c r="B1447" s="130"/>
      <c r="M1447" s="132"/>
    </row>
    <row r="1448" spans="2:13" s="119" customFormat="1">
      <c r="B1448" s="130"/>
      <c r="M1448" s="132"/>
    </row>
    <row r="1449" spans="2:13" s="119" customFormat="1">
      <c r="B1449" s="130"/>
      <c r="M1449" s="132"/>
    </row>
    <row r="1450" spans="2:13" s="119" customFormat="1">
      <c r="B1450" s="130"/>
      <c r="M1450" s="132"/>
    </row>
    <row r="1451" spans="2:13" s="119" customFormat="1">
      <c r="B1451" s="130"/>
      <c r="M1451" s="132"/>
    </row>
    <row r="1452" spans="2:13" s="119" customFormat="1">
      <c r="B1452" s="130"/>
      <c r="M1452" s="132"/>
    </row>
    <row r="1453" spans="2:13" s="119" customFormat="1">
      <c r="B1453" s="130"/>
      <c r="M1453" s="132"/>
    </row>
    <row r="1454" spans="2:13" s="119" customFormat="1">
      <c r="B1454" s="130"/>
      <c r="M1454" s="132"/>
    </row>
    <row r="1455" spans="2:13" s="119" customFormat="1">
      <c r="B1455" s="130"/>
      <c r="M1455" s="132"/>
    </row>
    <row r="1456" spans="2:13" s="119" customFormat="1">
      <c r="B1456" s="130"/>
      <c r="M1456" s="132"/>
    </row>
    <row r="1457" spans="2:13" s="119" customFormat="1">
      <c r="B1457" s="130"/>
      <c r="M1457" s="132"/>
    </row>
    <row r="1458" spans="2:13" s="119" customFormat="1">
      <c r="B1458" s="130"/>
      <c r="M1458" s="132"/>
    </row>
    <row r="1459" spans="2:13" s="119" customFormat="1">
      <c r="B1459" s="130"/>
      <c r="M1459" s="132"/>
    </row>
    <row r="1460" spans="2:13" s="119" customFormat="1">
      <c r="B1460" s="130"/>
      <c r="M1460" s="132"/>
    </row>
    <row r="1461" spans="2:13" s="119" customFormat="1">
      <c r="B1461" s="130"/>
      <c r="M1461" s="132"/>
    </row>
    <row r="1462" spans="2:13" s="119" customFormat="1">
      <c r="B1462" s="130"/>
      <c r="M1462" s="132"/>
    </row>
    <row r="1463" spans="2:13" s="119" customFormat="1">
      <c r="B1463" s="130"/>
      <c r="M1463" s="132"/>
    </row>
    <row r="1464" spans="2:13" s="119" customFormat="1">
      <c r="B1464" s="130"/>
      <c r="M1464" s="132"/>
    </row>
    <row r="1465" spans="2:13" s="119" customFormat="1">
      <c r="B1465" s="130"/>
      <c r="M1465" s="132"/>
    </row>
    <row r="1466" spans="2:13" s="119" customFormat="1">
      <c r="B1466" s="130"/>
      <c r="M1466" s="132"/>
    </row>
    <row r="1467" spans="2:13" s="119" customFormat="1">
      <c r="B1467" s="130"/>
      <c r="M1467" s="132"/>
    </row>
    <row r="1468" spans="2:13" s="119" customFormat="1">
      <c r="B1468" s="130"/>
      <c r="M1468" s="132"/>
    </row>
    <row r="1469" spans="2:13" s="119" customFormat="1">
      <c r="B1469" s="130"/>
      <c r="M1469" s="132"/>
    </row>
    <row r="1470" spans="2:13" s="119" customFormat="1">
      <c r="B1470" s="130"/>
      <c r="M1470" s="132"/>
    </row>
    <row r="1471" spans="2:13" s="119" customFormat="1">
      <c r="B1471" s="130"/>
      <c r="M1471" s="132"/>
    </row>
    <row r="1472" spans="2:13" s="119" customFormat="1">
      <c r="B1472" s="130"/>
      <c r="M1472" s="132"/>
    </row>
    <row r="1473" spans="2:13" s="119" customFormat="1">
      <c r="B1473" s="130"/>
      <c r="M1473" s="132"/>
    </row>
    <row r="1474" spans="2:13" s="119" customFormat="1">
      <c r="B1474" s="130"/>
      <c r="M1474" s="132"/>
    </row>
    <row r="1475" spans="2:13" s="119" customFormat="1">
      <c r="B1475" s="130"/>
      <c r="M1475" s="132"/>
    </row>
    <row r="1476" spans="2:13" s="119" customFormat="1">
      <c r="B1476" s="130"/>
      <c r="M1476" s="132"/>
    </row>
    <row r="1477" spans="2:13" s="119" customFormat="1">
      <c r="B1477" s="130"/>
      <c r="M1477" s="132"/>
    </row>
    <row r="1478" spans="2:13" s="119" customFormat="1">
      <c r="B1478" s="130"/>
      <c r="M1478" s="132"/>
    </row>
    <row r="1479" spans="2:13" s="119" customFormat="1">
      <c r="B1479" s="130"/>
      <c r="M1479" s="132"/>
    </row>
    <row r="1480" spans="2:13" s="119" customFormat="1">
      <c r="B1480" s="130"/>
      <c r="M1480" s="132"/>
    </row>
    <row r="1481" spans="2:13" s="119" customFormat="1">
      <c r="B1481" s="130"/>
      <c r="M1481" s="132"/>
    </row>
    <row r="1482" spans="2:13" s="119" customFormat="1">
      <c r="B1482" s="130"/>
      <c r="M1482" s="132"/>
    </row>
    <row r="1483" spans="2:13" s="119" customFormat="1">
      <c r="B1483" s="130"/>
      <c r="M1483" s="132"/>
    </row>
    <row r="1484" spans="2:13" s="119" customFormat="1">
      <c r="B1484" s="130"/>
      <c r="M1484" s="132"/>
    </row>
    <row r="1485" spans="2:13" s="119" customFormat="1">
      <c r="B1485" s="130"/>
      <c r="M1485" s="132"/>
    </row>
    <row r="1486" spans="2:13" s="119" customFormat="1">
      <c r="B1486" s="130"/>
      <c r="M1486" s="132"/>
    </row>
    <row r="1487" spans="2:13" s="119" customFormat="1">
      <c r="B1487" s="130"/>
      <c r="M1487" s="132"/>
    </row>
    <row r="1488" spans="2:13" s="119" customFormat="1">
      <c r="B1488" s="130"/>
      <c r="M1488" s="132"/>
    </row>
    <row r="1489" spans="2:13" s="119" customFormat="1">
      <c r="B1489" s="130"/>
      <c r="M1489" s="132"/>
    </row>
    <row r="1490" spans="2:13" s="119" customFormat="1">
      <c r="B1490" s="130"/>
      <c r="M1490" s="132"/>
    </row>
    <row r="1491" spans="2:13" s="119" customFormat="1">
      <c r="B1491" s="130"/>
      <c r="M1491" s="132"/>
    </row>
    <row r="1492" spans="2:13" s="119" customFormat="1">
      <c r="B1492" s="130"/>
      <c r="M1492" s="132"/>
    </row>
    <row r="1493" spans="2:13" s="119" customFormat="1">
      <c r="B1493" s="130"/>
      <c r="M1493" s="132"/>
    </row>
    <row r="1494" spans="2:13" s="119" customFormat="1">
      <c r="B1494" s="130"/>
      <c r="M1494" s="132"/>
    </row>
    <row r="1495" spans="2:13" s="119" customFormat="1">
      <c r="B1495" s="130"/>
      <c r="M1495" s="132"/>
    </row>
    <row r="1496" spans="2:13" s="119" customFormat="1">
      <c r="B1496" s="130"/>
      <c r="M1496" s="132"/>
    </row>
    <row r="1497" spans="2:13" s="119" customFormat="1">
      <c r="B1497" s="130"/>
      <c r="M1497" s="132"/>
    </row>
    <row r="1498" spans="2:13" s="119" customFormat="1">
      <c r="B1498" s="130"/>
      <c r="M1498" s="132"/>
    </row>
    <row r="1499" spans="2:13" s="119" customFormat="1">
      <c r="B1499" s="130"/>
      <c r="M1499" s="132"/>
    </row>
    <row r="1500" spans="2:13" s="119" customFormat="1">
      <c r="B1500" s="130"/>
      <c r="M1500" s="132"/>
    </row>
    <row r="1501" spans="2:13" s="119" customFormat="1">
      <c r="B1501" s="130"/>
      <c r="M1501" s="132"/>
    </row>
    <row r="1502" spans="2:13" s="119" customFormat="1">
      <c r="B1502" s="130"/>
      <c r="M1502" s="132"/>
    </row>
    <row r="1503" spans="2:13" s="119" customFormat="1">
      <c r="B1503" s="130"/>
      <c r="M1503" s="132"/>
    </row>
    <row r="1504" spans="2:13" s="119" customFormat="1">
      <c r="B1504" s="130"/>
      <c r="M1504" s="132"/>
    </row>
    <row r="1505" spans="2:13" s="119" customFormat="1">
      <c r="B1505" s="130"/>
      <c r="M1505" s="132"/>
    </row>
    <row r="1506" spans="2:13" s="119" customFormat="1">
      <c r="B1506" s="130"/>
      <c r="M1506" s="132"/>
    </row>
    <row r="1507" spans="2:13" s="119" customFormat="1">
      <c r="B1507" s="130"/>
      <c r="M1507" s="132"/>
    </row>
    <row r="1508" spans="2:13" s="119" customFormat="1">
      <c r="B1508" s="130"/>
      <c r="M1508" s="132"/>
    </row>
    <row r="1509" spans="2:13" s="119" customFormat="1">
      <c r="B1509" s="130"/>
      <c r="M1509" s="132"/>
    </row>
    <row r="1510" spans="2:13" s="119" customFormat="1">
      <c r="B1510" s="130"/>
      <c r="M1510" s="132"/>
    </row>
    <row r="1511" spans="2:13" s="119" customFormat="1">
      <c r="B1511" s="130"/>
      <c r="M1511" s="132"/>
    </row>
    <row r="1512" spans="2:13" s="119" customFormat="1">
      <c r="B1512" s="130"/>
      <c r="M1512" s="132"/>
    </row>
    <row r="1513" spans="2:13" s="119" customFormat="1">
      <c r="B1513" s="130"/>
      <c r="M1513" s="132"/>
    </row>
    <row r="1514" spans="2:13" s="119" customFormat="1">
      <c r="B1514" s="130"/>
      <c r="M1514" s="132"/>
    </row>
    <row r="1515" spans="2:13" s="119" customFormat="1">
      <c r="B1515" s="130"/>
      <c r="M1515" s="132"/>
    </row>
    <row r="1516" spans="2:13" s="119" customFormat="1">
      <c r="B1516" s="130"/>
      <c r="M1516" s="132"/>
    </row>
    <row r="1517" spans="2:13" s="119" customFormat="1">
      <c r="B1517" s="130"/>
      <c r="M1517" s="132"/>
    </row>
    <row r="1518" spans="2:13" s="119" customFormat="1">
      <c r="B1518" s="130"/>
      <c r="M1518" s="132"/>
    </row>
    <row r="1519" spans="2:13" s="119" customFormat="1">
      <c r="B1519" s="130"/>
      <c r="M1519" s="132"/>
    </row>
    <row r="1520" spans="2:13" s="119" customFormat="1">
      <c r="B1520" s="130"/>
      <c r="M1520" s="132"/>
    </row>
    <row r="1521" spans="2:13" s="119" customFormat="1">
      <c r="B1521" s="130"/>
      <c r="M1521" s="132"/>
    </row>
    <row r="1522" spans="2:13" s="119" customFormat="1">
      <c r="B1522" s="130"/>
      <c r="M1522" s="132"/>
    </row>
    <row r="1523" spans="2:13" s="119" customFormat="1">
      <c r="B1523" s="130"/>
      <c r="M1523" s="132"/>
    </row>
    <row r="1524" spans="2:13" s="119" customFormat="1">
      <c r="B1524" s="130"/>
      <c r="M1524" s="132"/>
    </row>
    <row r="1525" spans="2:13" s="119" customFormat="1">
      <c r="B1525" s="130"/>
      <c r="M1525" s="132"/>
    </row>
    <row r="1526" spans="2:13" s="119" customFormat="1">
      <c r="B1526" s="130"/>
      <c r="M1526" s="132"/>
    </row>
    <row r="1527" spans="2:13" s="119" customFormat="1">
      <c r="B1527" s="130"/>
      <c r="M1527" s="132"/>
    </row>
    <row r="1528" spans="2:13" s="119" customFormat="1">
      <c r="B1528" s="130"/>
      <c r="M1528" s="132"/>
    </row>
    <row r="1529" spans="2:13" s="119" customFormat="1">
      <c r="B1529" s="130"/>
      <c r="M1529" s="132"/>
    </row>
    <row r="1530" spans="2:13" s="119" customFormat="1">
      <c r="B1530" s="130"/>
      <c r="M1530" s="132"/>
    </row>
    <row r="1531" spans="2:13" s="119" customFormat="1">
      <c r="B1531" s="130"/>
      <c r="M1531" s="132"/>
    </row>
    <row r="1532" spans="2:13" s="119" customFormat="1">
      <c r="B1532" s="130"/>
      <c r="M1532" s="132"/>
    </row>
    <row r="1533" spans="2:13" s="119" customFormat="1">
      <c r="B1533" s="130"/>
      <c r="M1533" s="132"/>
    </row>
    <row r="1534" spans="2:13" s="119" customFormat="1">
      <c r="B1534" s="130"/>
      <c r="M1534" s="132"/>
    </row>
    <row r="1535" spans="2:13" s="119" customFormat="1">
      <c r="B1535" s="130"/>
      <c r="M1535" s="132"/>
    </row>
    <row r="1536" spans="2:13" s="119" customFormat="1">
      <c r="B1536" s="130"/>
      <c r="M1536" s="132"/>
    </row>
    <row r="1537" spans="2:13" s="119" customFormat="1">
      <c r="B1537" s="130"/>
      <c r="M1537" s="132"/>
    </row>
    <row r="1538" spans="2:13" s="119" customFormat="1">
      <c r="B1538" s="130"/>
      <c r="M1538" s="132"/>
    </row>
    <row r="1539" spans="2:13" s="119" customFormat="1">
      <c r="B1539" s="130"/>
      <c r="M1539" s="132"/>
    </row>
    <row r="1540" spans="2:13" s="119" customFormat="1">
      <c r="B1540" s="130"/>
      <c r="M1540" s="132"/>
    </row>
    <row r="1541" spans="2:13" s="119" customFormat="1">
      <c r="B1541" s="130"/>
      <c r="M1541" s="132"/>
    </row>
    <row r="1542" spans="2:13" s="119" customFormat="1">
      <c r="B1542" s="130"/>
      <c r="M1542" s="132"/>
    </row>
    <row r="1543" spans="2:13" s="119" customFormat="1">
      <c r="B1543" s="130"/>
      <c r="M1543" s="132"/>
    </row>
    <row r="1544" spans="2:13" s="119" customFormat="1">
      <c r="B1544" s="130"/>
      <c r="M1544" s="132"/>
    </row>
    <row r="1545" spans="2:13" s="119" customFormat="1">
      <c r="B1545" s="130"/>
      <c r="M1545" s="132"/>
    </row>
    <row r="1546" spans="2:13" s="119" customFormat="1">
      <c r="B1546" s="130"/>
      <c r="M1546" s="132"/>
    </row>
    <row r="1547" spans="2:13" s="119" customFormat="1">
      <c r="B1547" s="130"/>
      <c r="M1547" s="132"/>
    </row>
    <row r="1548" spans="2:13" s="119" customFormat="1">
      <c r="B1548" s="130"/>
      <c r="M1548" s="132"/>
    </row>
    <row r="1549" spans="2:13" s="119" customFormat="1">
      <c r="B1549" s="130"/>
      <c r="M1549" s="132"/>
    </row>
    <row r="1550" spans="2:13" s="119" customFormat="1">
      <c r="B1550" s="130"/>
      <c r="M1550" s="132"/>
    </row>
    <row r="1551" spans="2:13" s="119" customFormat="1">
      <c r="B1551" s="130"/>
      <c r="M1551" s="132"/>
    </row>
    <row r="1552" spans="2:13" s="119" customFormat="1">
      <c r="B1552" s="130"/>
      <c r="M1552" s="132"/>
    </row>
    <row r="1553" spans="2:13" s="119" customFormat="1">
      <c r="B1553" s="130"/>
      <c r="M1553" s="132"/>
    </row>
    <row r="1554" spans="2:13" s="119" customFormat="1">
      <c r="B1554" s="130"/>
      <c r="M1554" s="132"/>
    </row>
    <row r="1555" spans="2:13" s="119" customFormat="1">
      <c r="B1555" s="130"/>
      <c r="M1555" s="132"/>
    </row>
    <row r="1556" spans="2:13" s="119" customFormat="1">
      <c r="B1556" s="130"/>
      <c r="M1556" s="132"/>
    </row>
    <row r="1557" spans="2:13" s="119" customFormat="1">
      <c r="B1557" s="130"/>
      <c r="M1557" s="132"/>
    </row>
    <row r="1558" spans="2:13" s="119" customFormat="1">
      <c r="B1558" s="130"/>
      <c r="M1558" s="132"/>
    </row>
    <row r="1559" spans="2:13" s="119" customFormat="1">
      <c r="B1559" s="130"/>
      <c r="M1559" s="132"/>
    </row>
    <row r="1560" spans="2:13" s="119" customFormat="1">
      <c r="B1560" s="130"/>
      <c r="M1560" s="132"/>
    </row>
    <row r="1561" spans="2:13" s="119" customFormat="1">
      <c r="B1561" s="130"/>
      <c r="M1561" s="132"/>
    </row>
    <row r="1562" spans="2:13" s="119" customFormat="1">
      <c r="B1562" s="130"/>
      <c r="M1562" s="132"/>
    </row>
    <row r="1563" spans="2:13" s="119" customFormat="1">
      <c r="B1563" s="130"/>
      <c r="M1563" s="132"/>
    </row>
    <row r="1564" spans="2:13" s="119" customFormat="1">
      <c r="B1564" s="130"/>
      <c r="M1564" s="132"/>
    </row>
    <row r="1565" spans="2:13" s="119" customFormat="1">
      <c r="B1565" s="130"/>
      <c r="M1565" s="132"/>
    </row>
    <row r="1566" spans="2:13" s="119" customFormat="1">
      <c r="B1566" s="130"/>
      <c r="M1566" s="132"/>
    </row>
    <row r="1567" spans="2:13" s="119" customFormat="1">
      <c r="B1567" s="130"/>
      <c r="M1567" s="132"/>
    </row>
    <row r="1568" spans="2:13" s="119" customFormat="1">
      <c r="B1568" s="130"/>
      <c r="M1568" s="132"/>
    </row>
    <row r="1569" spans="2:13" s="119" customFormat="1">
      <c r="B1569" s="130"/>
      <c r="M1569" s="132"/>
    </row>
    <row r="1570" spans="2:13" s="119" customFormat="1">
      <c r="B1570" s="130"/>
      <c r="M1570" s="132"/>
    </row>
    <row r="1571" spans="2:13" s="119" customFormat="1">
      <c r="B1571" s="130"/>
      <c r="M1571" s="132"/>
    </row>
    <row r="1572" spans="2:13" s="119" customFormat="1">
      <c r="B1572" s="130"/>
      <c r="M1572" s="132"/>
    </row>
    <row r="1573" spans="2:13" s="119" customFormat="1">
      <c r="B1573" s="130"/>
      <c r="M1573" s="132"/>
    </row>
    <row r="1574" spans="2:13" s="119" customFormat="1">
      <c r="B1574" s="130"/>
      <c r="M1574" s="132"/>
    </row>
    <row r="1575" spans="2:13" s="119" customFormat="1">
      <c r="B1575" s="130"/>
      <c r="M1575" s="132"/>
    </row>
    <row r="1576" spans="2:13" s="119" customFormat="1">
      <c r="B1576" s="130"/>
      <c r="M1576" s="132"/>
    </row>
    <row r="1577" spans="2:13" s="119" customFormat="1">
      <c r="B1577" s="130"/>
      <c r="M1577" s="132"/>
    </row>
    <row r="1578" spans="2:13" s="119" customFormat="1">
      <c r="B1578" s="130"/>
      <c r="M1578" s="132"/>
    </row>
    <row r="1579" spans="2:13" s="119" customFormat="1">
      <c r="B1579" s="130"/>
      <c r="M1579" s="132"/>
    </row>
    <row r="1580" spans="2:13" s="119" customFormat="1">
      <c r="B1580" s="130"/>
      <c r="M1580" s="132"/>
    </row>
    <row r="1581" spans="2:13" s="119" customFormat="1">
      <c r="B1581" s="130"/>
      <c r="M1581" s="132"/>
    </row>
    <row r="1582" spans="2:13" s="119" customFormat="1">
      <c r="B1582" s="130"/>
      <c r="M1582" s="132"/>
    </row>
    <row r="1583" spans="2:13" s="119" customFormat="1">
      <c r="B1583" s="130"/>
      <c r="M1583" s="132"/>
    </row>
    <row r="1584" spans="2:13" s="119" customFormat="1">
      <c r="B1584" s="130"/>
      <c r="M1584" s="132"/>
    </row>
    <row r="1585" spans="2:13" s="119" customFormat="1">
      <c r="B1585" s="130"/>
      <c r="M1585" s="132"/>
    </row>
    <row r="1586" spans="2:13" s="119" customFormat="1">
      <c r="B1586" s="130"/>
      <c r="M1586" s="132"/>
    </row>
    <row r="1587" spans="2:13" s="119" customFormat="1">
      <c r="B1587" s="130"/>
      <c r="M1587" s="132"/>
    </row>
    <row r="1588" spans="2:13" s="119" customFormat="1">
      <c r="B1588" s="130"/>
      <c r="M1588" s="132"/>
    </row>
    <row r="1589" spans="2:13" s="119" customFormat="1">
      <c r="B1589" s="130"/>
      <c r="M1589" s="132"/>
    </row>
    <row r="1590" spans="2:13" s="119" customFormat="1">
      <c r="B1590" s="130"/>
      <c r="M1590" s="132"/>
    </row>
    <row r="1591" spans="2:13" s="119" customFormat="1">
      <c r="B1591" s="130"/>
      <c r="M1591" s="132"/>
    </row>
    <row r="1592" spans="2:13" s="119" customFormat="1">
      <c r="B1592" s="130"/>
      <c r="M1592" s="132"/>
    </row>
    <row r="1593" spans="2:13" s="119" customFormat="1">
      <c r="B1593" s="130"/>
      <c r="M1593" s="132"/>
    </row>
    <row r="1594" spans="2:13" s="119" customFormat="1">
      <c r="B1594" s="130"/>
      <c r="M1594" s="132"/>
    </row>
    <row r="1595" spans="2:13" s="119" customFormat="1">
      <c r="B1595" s="130"/>
      <c r="M1595" s="132"/>
    </row>
    <row r="1596" spans="2:13" s="119" customFormat="1">
      <c r="B1596" s="130"/>
      <c r="M1596" s="132"/>
    </row>
    <row r="1597" spans="2:13" s="119" customFormat="1">
      <c r="B1597" s="130"/>
      <c r="M1597" s="132"/>
    </row>
    <row r="1598" spans="2:13" s="119" customFormat="1">
      <c r="B1598" s="130"/>
      <c r="M1598" s="132"/>
    </row>
    <row r="1599" spans="2:13" s="119" customFormat="1">
      <c r="B1599" s="130"/>
      <c r="M1599" s="132"/>
    </row>
    <row r="1600" spans="2:13" s="119" customFormat="1">
      <c r="B1600" s="130"/>
      <c r="M1600" s="132"/>
    </row>
    <row r="1601" spans="2:13" s="119" customFormat="1">
      <c r="B1601" s="130"/>
      <c r="M1601" s="132"/>
    </row>
    <row r="1602" spans="2:13" s="119" customFormat="1">
      <c r="B1602" s="130"/>
      <c r="M1602" s="132"/>
    </row>
    <row r="1603" spans="2:13" s="119" customFormat="1">
      <c r="B1603" s="130"/>
      <c r="M1603" s="132"/>
    </row>
    <row r="1604" spans="2:13" s="119" customFormat="1">
      <c r="B1604" s="130"/>
      <c r="M1604" s="132"/>
    </row>
    <row r="1605" spans="2:13" s="119" customFormat="1">
      <c r="B1605" s="130"/>
      <c r="M1605" s="132"/>
    </row>
    <row r="1606" spans="2:13" s="119" customFormat="1">
      <c r="B1606" s="130"/>
      <c r="M1606" s="132"/>
    </row>
    <row r="1607" spans="2:13" s="119" customFormat="1">
      <c r="B1607" s="130"/>
      <c r="M1607" s="132"/>
    </row>
    <row r="1608" spans="2:13" s="119" customFormat="1">
      <c r="B1608" s="130"/>
      <c r="M1608" s="132"/>
    </row>
    <row r="1609" spans="2:13" s="119" customFormat="1">
      <c r="B1609" s="130"/>
      <c r="M1609" s="132"/>
    </row>
    <row r="1610" spans="2:13" s="119" customFormat="1">
      <c r="B1610" s="130"/>
      <c r="M1610" s="132"/>
    </row>
    <row r="1611" spans="2:13" s="119" customFormat="1">
      <c r="B1611" s="130"/>
      <c r="M1611" s="132"/>
    </row>
    <row r="1612" spans="2:13" s="119" customFormat="1">
      <c r="B1612" s="130"/>
      <c r="M1612" s="132"/>
    </row>
    <row r="1613" spans="2:13" s="119" customFormat="1">
      <c r="B1613" s="130"/>
      <c r="M1613" s="132"/>
    </row>
    <row r="1614" spans="2:13" s="119" customFormat="1">
      <c r="B1614" s="130"/>
      <c r="M1614" s="132"/>
    </row>
    <row r="1615" spans="2:13" s="119" customFormat="1">
      <c r="B1615" s="130"/>
      <c r="M1615" s="132"/>
    </row>
    <row r="1616" spans="2:13" s="119" customFormat="1">
      <c r="B1616" s="130"/>
      <c r="M1616" s="132"/>
    </row>
    <row r="1617" spans="2:13" s="119" customFormat="1">
      <c r="B1617" s="130"/>
      <c r="M1617" s="132"/>
    </row>
    <row r="1618" spans="2:13" s="119" customFormat="1">
      <c r="B1618" s="130"/>
      <c r="M1618" s="132"/>
    </row>
    <row r="1619" spans="2:13" s="119" customFormat="1">
      <c r="B1619" s="130"/>
      <c r="M1619" s="132"/>
    </row>
    <row r="1620" spans="2:13" s="119" customFormat="1">
      <c r="B1620" s="130"/>
      <c r="M1620" s="132"/>
    </row>
    <row r="1621" spans="2:13" s="119" customFormat="1">
      <c r="B1621" s="130"/>
      <c r="M1621" s="132"/>
    </row>
    <row r="1622" spans="2:13" s="119" customFormat="1">
      <c r="B1622" s="130"/>
      <c r="M1622" s="132"/>
    </row>
    <row r="1623" spans="2:13" s="119" customFormat="1">
      <c r="B1623" s="130"/>
      <c r="M1623" s="132"/>
    </row>
    <row r="1624" spans="2:13" s="119" customFormat="1">
      <c r="B1624" s="130"/>
      <c r="M1624" s="132"/>
    </row>
    <row r="1625" spans="2:13" s="119" customFormat="1">
      <c r="B1625" s="130"/>
      <c r="M1625" s="132"/>
    </row>
    <row r="1626" spans="2:13" s="119" customFormat="1">
      <c r="B1626" s="130"/>
      <c r="M1626" s="132"/>
    </row>
    <row r="1627" spans="2:13" s="119" customFormat="1">
      <c r="B1627" s="130"/>
      <c r="M1627" s="132"/>
    </row>
    <row r="1628" spans="2:13" s="119" customFormat="1">
      <c r="B1628" s="130"/>
      <c r="M1628" s="132"/>
    </row>
    <row r="1629" spans="2:13" s="119" customFormat="1">
      <c r="B1629" s="130"/>
      <c r="M1629" s="132"/>
    </row>
    <row r="1630" spans="2:13" s="119" customFormat="1">
      <c r="B1630" s="130"/>
      <c r="M1630" s="132"/>
    </row>
    <row r="1631" spans="2:13" s="119" customFormat="1">
      <c r="B1631" s="130"/>
      <c r="M1631" s="132"/>
    </row>
    <row r="1632" spans="2:13" s="119" customFormat="1">
      <c r="B1632" s="130"/>
      <c r="M1632" s="132"/>
    </row>
    <row r="1633" spans="2:13" s="119" customFormat="1">
      <c r="B1633" s="130"/>
      <c r="M1633" s="132"/>
    </row>
    <row r="1634" spans="2:13" s="119" customFormat="1">
      <c r="B1634" s="130"/>
      <c r="M1634" s="132"/>
    </row>
    <row r="1635" spans="2:13" s="119" customFormat="1">
      <c r="B1635" s="130"/>
      <c r="M1635" s="132"/>
    </row>
    <row r="1636" spans="2:13" s="119" customFormat="1">
      <c r="B1636" s="130"/>
      <c r="M1636" s="132"/>
    </row>
    <row r="1637" spans="2:13" s="119" customFormat="1">
      <c r="B1637" s="130"/>
      <c r="M1637" s="132"/>
    </row>
    <row r="1638" spans="2:13" s="119" customFormat="1">
      <c r="B1638" s="130"/>
      <c r="M1638" s="132"/>
    </row>
    <row r="1639" spans="2:13" s="119" customFormat="1">
      <c r="B1639" s="130"/>
      <c r="M1639" s="132"/>
    </row>
    <row r="1640" spans="2:13" s="119" customFormat="1">
      <c r="B1640" s="130"/>
      <c r="M1640" s="132"/>
    </row>
    <row r="1641" spans="2:13" s="119" customFormat="1">
      <c r="B1641" s="130"/>
      <c r="M1641" s="132"/>
    </row>
    <row r="1642" spans="2:13" s="119" customFormat="1">
      <c r="B1642" s="130"/>
      <c r="M1642" s="132"/>
    </row>
    <row r="1643" spans="2:13" s="119" customFormat="1">
      <c r="B1643" s="130"/>
      <c r="M1643" s="132"/>
    </row>
    <row r="1644" spans="2:13" s="119" customFormat="1">
      <c r="B1644" s="130"/>
      <c r="M1644" s="132"/>
    </row>
    <row r="1645" spans="2:13" s="119" customFormat="1">
      <c r="B1645" s="130"/>
      <c r="M1645" s="132"/>
    </row>
    <row r="1646" spans="2:13" s="119" customFormat="1">
      <c r="B1646" s="130"/>
      <c r="M1646" s="132"/>
    </row>
    <row r="1647" spans="2:13" s="119" customFormat="1">
      <c r="B1647" s="130"/>
      <c r="M1647" s="132"/>
    </row>
    <row r="1648" spans="2:13" s="119" customFormat="1">
      <c r="B1648" s="130"/>
      <c r="M1648" s="132"/>
    </row>
    <row r="1649" spans="2:13" s="119" customFormat="1">
      <c r="B1649" s="130"/>
      <c r="M1649" s="132"/>
    </row>
    <row r="1650" spans="2:13" s="119" customFormat="1">
      <c r="B1650" s="130"/>
      <c r="M1650" s="132"/>
    </row>
    <row r="1651" spans="2:13" s="119" customFormat="1">
      <c r="B1651" s="130"/>
      <c r="M1651" s="132"/>
    </row>
    <row r="1652" spans="2:13" s="119" customFormat="1">
      <c r="B1652" s="130"/>
      <c r="M1652" s="132"/>
    </row>
    <row r="1653" spans="2:13" s="119" customFormat="1">
      <c r="B1653" s="130"/>
      <c r="M1653" s="132"/>
    </row>
    <row r="1654" spans="2:13" s="119" customFormat="1">
      <c r="B1654" s="130"/>
      <c r="M1654" s="132"/>
    </row>
    <row r="1655" spans="2:13" s="119" customFormat="1">
      <c r="B1655" s="130"/>
      <c r="M1655" s="132"/>
    </row>
    <row r="1656" spans="2:13" s="119" customFormat="1">
      <c r="B1656" s="130"/>
      <c r="M1656" s="132"/>
    </row>
    <row r="1657" spans="2:13" s="119" customFormat="1">
      <c r="B1657" s="130"/>
      <c r="M1657" s="132"/>
    </row>
    <row r="1658" spans="2:13" s="119" customFormat="1">
      <c r="B1658" s="130"/>
      <c r="M1658" s="132"/>
    </row>
    <row r="1659" spans="2:13" s="119" customFormat="1">
      <c r="B1659" s="130"/>
      <c r="M1659" s="132"/>
    </row>
    <row r="1660" spans="2:13" s="119" customFormat="1">
      <c r="B1660" s="130"/>
      <c r="M1660" s="132"/>
    </row>
    <row r="1661" spans="2:13" s="119" customFormat="1">
      <c r="B1661" s="130"/>
      <c r="M1661" s="132"/>
    </row>
    <row r="1662" spans="2:13" s="119" customFormat="1">
      <c r="B1662" s="130"/>
      <c r="M1662" s="132"/>
    </row>
    <row r="1663" spans="2:13" s="119" customFormat="1">
      <c r="B1663" s="130"/>
      <c r="M1663" s="132"/>
    </row>
    <row r="1664" spans="2:13" s="119" customFormat="1">
      <c r="B1664" s="130"/>
      <c r="M1664" s="132"/>
    </row>
    <row r="1665" spans="2:13" s="119" customFormat="1">
      <c r="B1665" s="130"/>
      <c r="M1665" s="132"/>
    </row>
    <row r="1666" spans="2:13" s="119" customFormat="1">
      <c r="B1666" s="130"/>
      <c r="M1666" s="132"/>
    </row>
    <row r="1667" spans="2:13" s="119" customFormat="1">
      <c r="B1667" s="130"/>
      <c r="M1667" s="132"/>
    </row>
    <row r="1668" spans="2:13" s="119" customFormat="1">
      <c r="B1668" s="130"/>
      <c r="M1668" s="132"/>
    </row>
    <row r="1669" spans="2:13" s="119" customFormat="1">
      <c r="B1669" s="130"/>
      <c r="M1669" s="132"/>
    </row>
    <row r="1670" spans="2:13" s="119" customFormat="1">
      <c r="B1670" s="130"/>
      <c r="M1670" s="132"/>
    </row>
    <row r="1671" spans="2:13" s="119" customFormat="1">
      <c r="B1671" s="130"/>
      <c r="M1671" s="132"/>
    </row>
    <row r="1672" spans="2:13" s="119" customFormat="1">
      <c r="B1672" s="130"/>
      <c r="M1672" s="132"/>
    </row>
    <row r="1673" spans="2:13" s="119" customFormat="1">
      <c r="B1673" s="130"/>
      <c r="M1673" s="132"/>
    </row>
    <row r="1674" spans="2:13" s="119" customFormat="1">
      <c r="B1674" s="130"/>
      <c r="M1674" s="132"/>
    </row>
    <row r="1675" spans="2:13" s="119" customFormat="1">
      <c r="B1675" s="130"/>
      <c r="M1675" s="132"/>
    </row>
    <row r="1676" spans="2:13" s="119" customFormat="1">
      <c r="B1676" s="130"/>
      <c r="M1676" s="132"/>
    </row>
    <row r="1677" spans="2:13" s="119" customFormat="1">
      <c r="B1677" s="130"/>
      <c r="M1677" s="132"/>
    </row>
    <row r="1678" spans="2:13" s="119" customFormat="1">
      <c r="B1678" s="130"/>
      <c r="M1678" s="132"/>
    </row>
    <row r="1679" spans="2:13" s="119" customFormat="1">
      <c r="B1679" s="130"/>
      <c r="M1679" s="132"/>
    </row>
    <row r="1680" spans="2:13" s="119" customFormat="1">
      <c r="B1680" s="130"/>
      <c r="M1680" s="132"/>
    </row>
    <row r="1681" spans="2:13" s="119" customFormat="1">
      <c r="B1681" s="130"/>
      <c r="M1681" s="132"/>
    </row>
    <row r="1682" spans="2:13" s="119" customFormat="1">
      <c r="B1682" s="130"/>
      <c r="M1682" s="132"/>
    </row>
    <row r="1683" spans="2:13" s="119" customFormat="1">
      <c r="B1683" s="130"/>
      <c r="M1683" s="132"/>
    </row>
    <row r="1684" spans="2:13" s="119" customFormat="1">
      <c r="B1684" s="130"/>
      <c r="M1684" s="132"/>
    </row>
    <row r="1685" spans="2:13" s="119" customFormat="1">
      <c r="B1685" s="130"/>
      <c r="M1685" s="132"/>
    </row>
    <row r="1686" spans="2:13" s="119" customFormat="1">
      <c r="B1686" s="130"/>
      <c r="M1686" s="132"/>
    </row>
    <row r="1687" spans="2:13" s="119" customFormat="1">
      <c r="B1687" s="130"/>
      <c r="M1687" s="132"/>
    </row>
    <row r="1688" spans="2:13" s="119" customFormat="1">
      <c r="B1688" s="130"/>
      <c r="M1688" s="132"/>
    </row>
    <row r="1689" spans="2:13" s="119" customFormat="1">
      <c r="B1689" s="130"/>
      <c r="M1689" s="132"/>
    </row>
    <row r="1690" spans="2:13" s="119" customFormat="1">
      <c r="B1690" s="130"/>
      <c r="M1690" s="132"/>
    </row>
    <row r="1691" spans="2:13" s="119" customFormat="1">
      <c r="B1691" s="130"/>
      <c r="M1691" s="132"/>
    </row>
    <row r="1692" spans="2:13" s="119" customFormat="1">
      <c r="B1692" s="130"/>
      <c r="M1692" s="132"/>
    </row>
    <row r="1693" spans="2:13" s="119" customFormat="1">
      <c r="B1693" s="130"/>
      <c r="M1693" s="132"/>
    </row>
    <row r="1694" spans="2:13" s="119" customFormat="1">
      <c r="B1694" s="130"/>
      <c r="M1694" s="132"/>
    </row>
    <row r="1695" spans="2:13" s="119" customFormat="1">
      <c r="B1695" s="130"/>
      <c r="M1695" s="132"/>
    </row>
    <row r="1696" spans="2:13" s="119" customFormat="1">
      <c r="B1696" s="130"/>
      <c r="M1696" s="132"/>
    </row>
    <row r="1697" spans="2:13" s="119" customFormat="1">
      <c r="B1697" s="130"/>
      <c r="M1697" s="132"/>
    </row>
    <row r="1698" spans="2:13" s="119" customFormat="1">
      <c r="B1698" s="130"/>
      <c r="M1698" s="132"/>
    </row>
    <row r="1699" spans="2:13" s="119" customFormat="1">
      <c r="B1699" s="130"/>
      <c r="M1699" s="132"/>
    </row>
    <row r="1700" spans="2:13" s="119" customFormat="1">
      <c r="B1700" s="130"/>
      <c r="M1700" s="132"/>
    </row>
    <row r="1701" spans="2:13" s="119" customFormat="1">
      <c r="B1701" s="130"/>
      <c r="M1701" s="132"/>
    </row>
    <row r="1702" spans="2:13" s="119" customFormat="1">
      <c r="B1702" s="130"/>
      <c r="M1702" s="132"/>
    </row>
    <row r="1703" spans="2:13" s="119" customFormat="1">
      <c r="B1703" s="130"/>
      <c r="M1703" s="132"/>
    </row>
    <row r="1704" spans="2:13" s="119" customFormat="1">
      <c r="B1704" s="130"/>
      <c r="M1704" s="132"/>
    </row>
    <row r="1705" spans="2:13" s="119" customFormat="1">
      <c r="B1705" s="130"/>
      <c r="M1705" s="132"/>
    </row>
    <row r="1706" spans="2:13" s="119" customFormat="1">
      <c r="B1706" s="130"/>
      <c r="M1706" s="132"/>
    </row>
    <row r="1707" spans="2:13" s="119" customFormat="1">
      <c r="B1707" s="130"/>
      <c r="M1707" s="132"/>
    </row>
    <row r="1708" spans="2:13" s="119" customFormat="1">
      <c r="B1708" s="130"/>
      <c r="M1708" s="132"/>
    </row>
    <row r="1709" spans="2:13" s="119" customFormat="1">
      <c r="B1709" s="130"/>
      <c r="M1709" s="132"/>
    </row>
    <row r="1710" spans="2:13" s="119" customFormat="1">
      <c r="B1710" s="130"/>
      <c r="M1710" s="132"/>
    </row>
    <row r="1711" spans="2:13" s="119" customFormat="1">
      <c r="B1711" s="130"/>
      <c r="M1711" s="132"/>
    </row>
    <row r="1712" spans="2:13" s="119" customFormat="1">
      <c r="B1712" s="130"/>
      <c r="M1712" s="132"/>
    </row>
    <row r="1713" spans="2:13" s="119" customFormat="1">
      <c r="B1713" s="130"/>
      <c r="M1713" s="132"/>
    </row>
    <row r="1714" spans="2:13" s="119" customFormat="1">
      <c r="B1714" s="130"/>
      <c r="M1714" s="132"/>
    </row>
    <row r="1715" spans="2:13" s="119" customFormat="1">
      <c r="B1715" s="130"/>
      <c r="M1715" s="132"/>
    </row>
    <row r="1716" spans="2:13" s="119" customFormat="1">
      <c r="B1716" s="130"/>
      <c r="M1716" s="132"/>
    </row>
    <row r="1717" spans="2:13" s="119" customFormat="1">
      <c r="B1717" s="130"/>
      <c r="M1717" s="132"/>
    </row>
    <row r="1718" spans="2:13" s="119" customFormat="1">
      <c r="B1718" s="130"/>
      <c r="M1718" s="132"/>
    </row>
    <row r="1719" spans="2:13" s="119" customFormat="1">
      <c r="B1719" s="130"/>
      <c r="M1719" s="132"/>
    </row>
    <row r="1720" spans="2:13" s="119" customFormat="1">
      <c r="B1720" s="130"/>
      <c r="M1720" s="132"/>
    </row>
    <row r="1721" spans="2:13" s="119" customFormat="1">
      <c r="B1721" s="130"/>
      <c r="M1721" s="132"/>
    </row>
    <row r="1722" spans="2:13" s="119" customFormat="1">
      <c r="B1722" s="130"/>
      <c r="M1722" s="132"/>
    </row>
    <row r="1723" spans="2:13" s="119" customFormat="1">
      <c r="B1723" s="130"/>
      <c r="M1723" s="132"/>
    </row>
    <row r="1724" spans="2:13" s="119" customFormat="1">
      <c r="B1724" s="130"/>
      <c r="M1724" s="132"/>
    </row>
    <row r="1725" spans="2:13" s="119" customFormat="1">
      <c r="B1725" s="130"/>
      <c r="M1725" s="132"/>
    </row>
    <row r="1726" spans="2:13" s="119" customFormat="1">
      <c r="B1726" s="130"/>
      <c r="M1726" s="132"/>
    </row>
    <row r="1727" spans="2:13" s="119" customFormat="1">
      <c r="B1727" s="130"/>
      <c r="M1727" s="132"/>
    </row>
    <row r="1728" spans="2:13" s="119" customFormat="1">
      <c r="B1728" s="130"/>
      <c r="M1728" s="132"/>
    </row>
    <row r="1729" spans="2:13" s="119" customFormat="1">
      <c r="B1729" s="130"/>
      <c r="M1729" s="132"/>
    </row>
    <row r="1730" spans="2:13" s="119" customFormat="1">
      <c r="B1730" s="130"/>
      <c r="M1730" s="132"/>
    </row>
    <row r="1731" spans="2:13" s="119" customFormat="1">
      <c r="B1731" s="130"/>
      <c r="M1731" s="132"/>
    </row>
    <row r="1732" spans="2:13" s="119" customFormat="1">
      <c r="B1732" s="130"/>
      <c r="M1732" s="132"/>
    </row>
    <row r="1733" spans="2:13" s="119" customFormat="1">
      <c r="B1733" s="130"/>
      <c r="M1733" s="132"/>
    </row>
    <row r="1734" spans="2:13" s="119" customFormat="1">
      <c r="B1734" s="130"/>
      <c r="M1734" s="132"/>
    </row>
    <row r="1735" spans="2:13" s="119" customFormat="1">
      <c r="B1735" s="130"/>
      <c r="M1735" s="132"/>
    </row>
    <row r="1736" spans="2:13" s="119" customFormat="1">
      <c r="B1736" s="130"/>
      <c r="M1736" s="132"/>
    </row>
    <row r="1737" spans="2:13" s="119" customFormat="1">
      <c r="B1737" s="130"/>
      <c r="M1737" s="132"/>
    </row>
    <row r="1738" spans="2:13" s="119" customFormat="1">
      <c r="B1738" s="130"/>
      <c r="M1738" s="132"/>
    </row>
    <row r="1739" spans="2:13" s="119" customFormat="1">
      <c r="B1739" s="130"/>
      <c r="M1739" s="132"/>
    </row>
    <row r="1740" spans="2:13" s="119" customFormat="1">
      <c r="B1740" s="130"/>
      <c r="M1740" s="132"/>
    </row>
    <row r="1741" spans="2:13" s="119" customFormat="1">
      <c r="B1741" s="130"/>
      <c r="M1741" s="132"/>
    </row>
    <row r="1742" spans="2:13" s="119" customFormat="1">
      <c r="B1742" s="130"/>
      <c r="M1742" s="132"/>
    </row>
    <row r="1743" spans="2:13" s="119" customFormat="1">
      <c r="B1743" s="130"/>
      <c r="M1743" s="132"/>
    </row>
    <row r="1744" spans="2:13" s="119" customFormat="1">
      <c r="B1744" s="130"/>
      <c r="M1744" s="132"/>
    </row>
    <row r="1745" spans="2:13" s="119" customFormat="1">
      <c r="B1745" s="130"/>
      <c r="M1745" s="132"/>
    </row>
    <row r="1746" spans="2:13" s="119" customFormat="1">
      <c r="B1746" s="130"/>
      <c r="M1746" s="132"/>
    </row>
    <row r="1747" spans="2:13" s="119" customFormat="1">
      <c r="B1747" s="130"/>
      <c r="M1747" s="132"/>
    </row>
    <row r="1748" spans="2:13" s="119" customFormat="1">
      <c r="B1748" s="130"/>
      <c r="M1748" s="132"/>
    </row>
    <row r="1749" spans="2:13" s="119" customFormat="1">
      <c r="B1749" s="130"/>
      <c r="M1749" s="132"/>
    </row>
    <row r="1750" spans="2:13" s="119" customFormat="1">
      <c r="B1750" s="130"/>
      <c r="M1750" s="132"/>
    </row>
    <row r="1751" spans="2:13" s="119" customFormat="1">
      <c r="B1751" s="130"/>
      <c r="M1751" s="132"/>
    </row>
    <row r="1752" spans="2:13" s="119" customFormat="1">
      <c r="B1752" s="130"/>
      <c r="M1752" s="132"/>
    </row>
    <row r="1753" spans="2:13" s="119" customFormat="1">
      <c r="B1753" s="130"/>
      <c r="M1753" s="132"/>
    </row>
    <row r="1754" spans="2:13" s="119" customFormat="1">
      <c r="B1754" s="130"/>
      <c r="M1754" s="132"/>
    </row>
    <row r="1755" spans="2:13" s="119" customFormat="1">
      <c r="B1755" s="130"/>
      <c r="M1755" s="132"/>
    </row>
    <row r="1756" spans="2:13" s="119" customFormat="1">
      <c r="B1756" s="130"/>
      <c r="M1756" s="132"/>
    </row>
    <row r="1757" spans="2:13" s="119" customFormat="1">
      <c r="B1757" s="130"/>
      <c r="M1757" s="132"/>
    </row>
    <row r="1758" spans="2:13" s="119" customFormat="1">
      <c r="B1758" s="130"/>
      <c r="M1758" s="132"/>
    </row>
    <row r="1759" spans="2:13" s="119" customFormat="1">
      <c r="B1759" s="130"/>
      <c r="M1759" s="132"/>
    </row>
    <row r="1760" spans="2:13" s="119" customFormat="1">
      <c r="B1760" s="130"/>
      <c r="M1760" s="132"/>
    </row>
    <row r="1761" spans="2:13" s="119" customFormat="1">
      <c r="B1761" s="130"/>
      <c r="M1761" s="132"/>
    </row>
    <row r="1762" spans="2:13" s="119" customFormat="1">
      <c r="B1762" s="130"/>
      <c r="M1762" s="132"/>
    </row>
    <row r="1763" spans="2:13" s="119" customFormat="1">
      <c r="B1763" s="130"/>
      <c r="M1763" s="132"/>
    </row>
    <row r="1764" spans="2:13" s="119" customFormat="1">
      <c r="B1764" s="130"/>
      <c r="M1764" s="132"/>
    </row>
    <row r="1765" spans="2:13" s="119" customFormat="1">
      <c r="B1765" s="130"/>
      <c r="M1765" s="132"/>
    </row>
    <row r="1766" spans="2:13" s="119" customFormat="1">
      <c r="B1766" s="130"/>
      <c r="M1766" s="132"/>
    </row>
    <row r="1767" spans="2:13" s="119" customFormat="1">
      <c r="B1767" s="130"/>
      <c r="M1767" s="132"/>
    </row>
    <row r="1768" spans="2:13" s="119" customFormat="1">
      <c r="B1768" s="130"/>
      <c r="M1768" s="132"/>
    </row>
    <row r="1769" spans="2:13" s="119" customFormat="1">
      <c r="B1769" s="130"/>
      <c r="M1769" s="132"/>
    </row>
    <row r="1770" spans="2:13" s="119" customFormat="1">
      <c r="B1770" s="130"/>
      <c r="M1770" s="132"/>
    </row>
    <row r="1771" spans="2:13" s="119" customFormat="1">
      <c r="B1771" s="130"/>
      <c r="M1771" s="132"/>
    </row>
    <row r="1772" spans="2:13" s="119" customFormat="1">
      <c r="B1772" s="130"/>
      <c r="M1772" s="132"/>
    </row>
    <row r="1773" spans="2:13" s="119" customFormat="1">
      <c r="B1773" s="130"/>
      <c r="M1773" s="132"/>
    </row>
    <row r="1774" spans="2:13" s="119" customFormat="1">
      <c r="B1774" s="130"/>
      <c r="M1774" s="132"/>
    </row>
    <row r="1775" spans="2:13" s="119" customFormat="1">
      <c r="B1775" s="130"/>
      <c r="M1775" s="132"/>
    </row>
    <row r="1776" spans="2:13" s="119" customFormat="1">
      <c r="B1776" s="130"/>
      <c r="M1776" s="132"/>
    </row>
    <row r="1777" spans="2:13" s="119" customFormat="1">
      <c r="B1777" s="130"/>
      <c r="M1777" s="132"/>
    </row>
    <row r="1778" spans="2:13" s="119" customFormat="1">
      <c r="B1778" s="130"/>
      <c r="M1778" s="132"/>
    </row>
    <row r="1779" spans="2:13" s="119" customFormat="1">
      <c r="B1779" s="130"/>
      <c r="M1779" s="132"/>
    </row>
    <row r="1780" spans="2:13" s="119" customFormat="1">
      <c r="B1780" s="130"/>
      <c r="M1780" s="132"/>
    </row>
    <row r="1781" spans="2:13" s="119" customFormat="1">
      <c r="B1781" s="130"/>
      <c r="M1781" s="132"/>
    </row>
    <row r="1782" spans="2:13" s="119" customFormat="1">
      <c r="B1782" s="130"/>
      <c r="M1782" s="132"/>
    </row>
    <row r="1783" spans="2:13" s="119" customFormat="1">
      <c r="B1783" s="130"/>
      <c r="M1783" s="132"/>
    </row>
    <row r="1784" spans="2:13" s="119" customFormat="1">
      <c r="B1784" s="130"/>
      <c r="M1784" s="132"/>
    </row>
    <row r="1785" spans="2:13" s="119" customFormat="1">
      <c r="B1785" s="130"/>
      <c r="M1785" s="132"/>
    </row>
    <row r="1786" spans="2:13" s="119" customFormat="1">
      <c r="B1786" s="130"/>
      <c r="M1786" s="132"/>
    </row>
    <row r="1787" spans="2:13" s="119" customFormat="1">
      <c r="B1787" s="130"/>
      <c r="M1787" s="132"/>
    </row>
    <row r="1788" spans="2:13" s="119" customFormat="1">
      <c r="B1788" s="130"/>
      <c r="M1788" s="132"/>
    </row>
    <row r="1789" spans="2:13" s="119" customFormat="1">
      <c r="B1789" s="130"/>
      <c r="M1789" s="132"/>
    </row>
    <row r="1790" spans="2:13" s="119" customFormat="1">
      <c r="B1790" s="130"/>
      <c r="M1790" s="132"/>
    </row>
    <row r="1791" spans="2:13" s="119" customFormat="1">
      <c r="B1791" s="130"/>
      <c r="M1791" s="132"/>
    </row>
    <row r="1792" spans="2:13" s="119" customFormat="1">
      <c r="B1792" s="130"/>
      <c r="M1792" s="132"/>
    </row>
    <row r="1793" spans="2:13" s="119" customFormat="1">
      <c r="B1793" s="130"/>
      <c r="M1793" s="132"/>
    </row>
    <row r="1794" spans="2:13" s="119" customFormat="1">
      <c r="B1794" s="130"/>
      <c r="M1794" s="132"/>
    </row>
    <row r="1795" spans="2:13" s="119" customFormat="1">
      <c r="B1795" s="130"/>
      <c r="M1795" s="132"/>
    </row>
    <row r="1796" spans="2:13" s="119" customFormat="1">
      <c r="B1796" s="130"/>
      <c r="M1796" s="132"/>
    </row>
    <row r="1797" spans="2:13" s="119" customFormat="1">
      <c r="B1797" s="130"/>
      <c r="M1797" s="132"/>
    </row>
    <row r="1798" spans="2:13" s="119" customFormat="1">
      <c r="B1798" s="130"/>
      <c r="M1798" s="132"/>
    </row>
    <row r="1799" spans="2:13" s="119" customFormat="1">
      <c r="B1799" s="130"/>
      <c r="M1799" s="132"/>
    </row>
    <row r="1800" spans="2:13" s="119" customFormat="1">
      <c r="B1800" s="130"/>
      <c r="M1800" s="132"/>
    </row>
    <row r="1801" spans="2:13" s="119" customFormat="1">
      <c r="B1801" s="130"/>
      <c r="M1801" s="132"/>
    </row>
    <row r="1802" spans="2:13" s="119" customFormat="1">
      <c r="B1802" s="130"/>
      <c r="M1802" s="132"/>
    </row>
    <row r="1803" spans="2:13" s="119" customFormat="1">
      <c r="B1803" s="130"/>
      <c r="M1803" s="132"/>
    </row>
    <row r="1804" spans="2:13" s="119" customFormat="1">
      <c r="B1804" s="130"/>
      <c r="M1804" s="132"/>
    </row>
    <row r="1805" spans="2:13" s="119" customFormat="1">
      <c r="B1805" s="130"/>
      <c r="M1805" s="132"/>
    </row>
    <row r="1806" spans="2:13" s="119" customFormat="1">
      <c r="B1806" s="130"/>
      <c r="M1806" s="132"/>
    </row>
    <row r="1807" spans="2:13" s="119" customFormat="1">
      <c r="B1807" s="130"/>
      <c r="M1807" s="132"/>
    </row>
    <row r="1808" spans="2:13" s="119" customFormat="1">
      <c r="B1808" s="130"/>
      <c r="M1808" s="132"/>
    </row>
    <row r="1809" spans="2:13" s="119" customFormat="1">
      <c r="B1809" s="130"/>
      <c r="M1809" s="132"/>
    </row>
    <row r="1810" spans="2:13" s="119" customFormat="1">
      <c r="B1810" s="130"/>
      <c r="M1810" s="132"/>
    </row>
    <row r="1811" spans="2:13" s="119" customFormat="1">
      <c r="B1811" s="130"/>
      <c r="M1811" s="132"/>
    </row>
    <row r="1812" spans="2:13" s="119" customFormat="1">
      <c r="B1812" s="130"/>
      <c r="M1812" s="132"/>
    </row>
    <row r="1813" spans="2:13" s="119" customFormat="1">
      <c r="B1813" s="130"/>
      <c r="M1813" s="132"/>
    </row>
    <row r="1814" spans="2:13" s="119" customFormat="1">
      <c r="B1814" s="130"/>
      <c r="M1814" s="132"/>
    </row>
    <row r="1815" spans="2:13" s="119" customFormat="1">
      <c r="B1815" s="130"/>
      <c r="M1815" s="132"/>
    </row>
    <row r="1816" spans="2:13" s="119" customFormat="1">
      <c r="B1816" s="130"/>
      <c r="M1816" s="132"/>
    </row>
    <row r="1817" spans="2:13" s="119" customFormat="1">
      <c r="B1817" s="130"/>
      <c r="M1817" s="132"/>
    </row>
    <row r="1818" spans="2:13" s="119" customFormat="1">
      <c r="B1818" s="130"/>
      <c r="M1818" s="132"/>
    </row>
    <row r="1819" spans="2:13" s="119" customFormat="1">
      <c r="B1819" s="130"/>
      <c r="M1819" s="132"/>
    </row>
    <row r="1820" spans="2:13" s="119" customFormat="1">
      <c r="B1820" s="130"/>
      <c r="M1820" s="132"/>
    </row>
    <row r="1821" spans="2:13" s="119" customFormat="1">
      <c r="B1821" s="130"/>
      <c r="M1821" s="132"/>
    </row>
    <row r="1822" spans="2:13" s="119" customFormat="1">
      <c r="B1822" s="130"/>
      <c r="M1822" s="132"/>
    </row>
    <row r="1823" spans="2:13" s="119" customFormat="1">
      <c r="B1823" s="130"/>
      <c r="M1823" s="132"/>
    </row>
    <row r="1824" spans="2:13" s="119" customFormat="1">
      <c r="B1824" s="130"/>
      <c r="M1824" s="132"/>
    </row>
    <row r="1825" spans="2:13" s="119" customFormat="1">
      <c r="B1825" s="130"/>
      <c r="M1825" s="132"/>
    </row>
    <row r="1826" spans="2:13" s="119" customFormat="1">
      <c r="B1826" s="130"/>
      <c r="M1826" s="132"/>
    </row>
    <row r="1827" spans="2:13" s="119" customFormat="1">
      <c r="B1827" s="130"/>
      <c r="M1827" s="132"/>
    </row>
    <row r="1828" spans="2:13" s="119" customFormat="1">
      <c r="B1828" s="130"/>
      <c r="M1828" s="132"/>
    </row>
    <row r="1829" spans="2:13" s="119" customFormat="1">
      <c r="B1829" s="130"/>
      <c r="M1829" s="132"/>
    </row>
    <row r="1830" spans="2:13" s="119" customFormat="1">
      <c r="B1830" s="130"/>
      <c r="M1830" s="132"/>
    </row>
    <row r="1831" spans="2:13" s="119" customFormat="1">
      <c r="B1831" s="130"/>
      <c r="M1831" s="132"/>
    </row>
    <row r="1832" spans="2:13" s="119" customFormat="1">
      <c r="B1832" s="130"/>
      <c r="M1832" s="132"/>
    </row>
    <row r="1833" spans="2:13" s="119" customFormat="1">
      <c r="B1833" s="130"/>
      <c r="M1833" s="132"/>
    </row>
    <row r="1834" spans="2:13" s="119" customFormat="1">
      <c r="B1834" s="130"/>
      <c r="M1834" s="132"/>
    </row>
    <row r="1835" spans="2:13" s="119" customFormat="1">
      <c r="B1835" s="130"/>
      <c r="M1835" s="132"/>
    </row>
    <row r="1836" spans="2:13" s="119" customFormat="1">
      <c r="B1836" s="130"/>
      <c r="M1836" s="132"/>
    </row>
    <row r="1837" spans="2:13" s="119" customFormat="1">
      <c r="B1837" s="130"/>
      <c r="M1837" s="132"/>
    </row>
    <row r="1838" spans="2:13" s="119" customFormat="1">
      <c r="B1838" s="130"/>
      <c r="M1838" s="132"/>
    </row>
    <row r="1839" spans="2:13" s="119" customFormat="1">
      <c r="B1839" s="130"/>
      <c r="M1839" s="132"/>
    </row>
    <row r="1840" spans="2:13" s="119" customFormat="1">
      <c r="B1840" s="130"/>
      <c r="M1840" s="132"/>
    </row>
    <row r="1841" spans="2:13" s="119" customFormat="1">
      <c r="B1841" s="130"/>
      <c r="M1841" s="132"/>
    </row>
    <row r="1842" spans="2:13" s="119" customFormat="1">
      <c r="B1842" s="130"/>
      <c r="M1842" s="132"/>
    </row>
    <row r="1843" spans="2:13" s="119" customFormat="1">
      <c r="B1843" s="130"/>
      <c r="M1843" s="132"/>
    </row>
    <row r="1844" spans="2:13" s="119" customFormat="1">
      <c r="B1844" s="130"/>
      <c r="M1844" s="132"/>
    </row>
    <row r="1845" spans="2:13" s="119" customFormat="1">
      <c r="B1845" s="130"/>
      <c r="M1845" s="132"/>
    </row>
    <row r="1846" spans="2:13" s="119" customFormat="1">
      <c r="B1846" s="130"/>
      <c r="M1846" s="132"/>
    </row>
    <row r="1847" spans="2:13" s="119" customFormat="1">
      <c r="B1847" s="130"/>
      <c r="M1847" s="132"/>
    </row>
    <row r="1848" spans="2:13" s="119" customFormat="1">
      <c r="B1848" s="130"/>
      <c r="M1848" s="132"/>
    </row>
    <row r="1849" spans="2:13" s="119" customFormat="1">
      <c r="B1849" s="130"/>
      <c r="M1849" s="132"/>
    </row>
    <row r="1850" spans="2:13" s="119" customFormat="1">
      <c r="B1850" s="130"/>
      <c r="M1850" s="132"/>
    </row>
    <row r="1851" spans="2:13" s="119" customFormat="1">
      <c r="B1851" s="130"/>
      <c r="M1851" s="132"/>
    </row>
    <row r="1852" spans="2:13" s="119" customFormat="1">
      <c r="B1852" s="130"/>
      <c r="M1852" s="132"/>
    </row>
    <row r="1853" spans="2:13" s="119" customFormat="1">
      <c r="B1853" s="130"/>
      <c r="M1853" s="132"/>
    </row>
    <row r="1854" spans="2:13" s="119" customFormat="1">
      <c r="B1854" s="130"/>
      <c r="M1854" s="132"/>
    </row>
    <row r="1855" spans="2:13" s="119" customFormat="1">
      <c r="B1855" s="130"/>
      <c r="M1855" s="132"/>
    </row>
    <row r="1856" spans="2:13" s="119" customFormat="1">
      <c r="B1856" s="130"/>
      <c r="M1856" s="132"/>
    </row>
    <row r="1857" spans="2:13" s="119" customFormat="1">
      <c r="B1857" s="130"/>
      <c r="M1857" s="132"/>
    </row>
    <row r="1858" spans="2:13" s="119" customFormat="1">
      <c r="B1858" s="130"/>
      <c r="M1858" s="132"/>
    </row>
    <row r="1859" spans="2:13" s="119" customFormat="1">
      <c r="B1859" s="130"/>
      <c r="M1859" s="132"/>
    </row>
    <row r="1860" spans="2:13" s="119" customFormat="1">
      <c r="B1860" s="130"/>
      <c r="M1860" s="132"/>
    </row>
    <row r="1861" spans="2:13" s="119" customFormat="1">
      <c r="B1861" s="130"/>
      <c r="M1861" s="132"/>
    </row>
    <row r="1862" spans="2:13" s="119" customFormat="1">
      <c r="B1862" s="130"/>
      <c r="M1862" s="132"/>
    </row>
    <row r="1863" spans="2:13" s="119" customFormat="1">
      <c r="B1863" s="130"/>
      <c r="M1863" s="132"/>
    </row>
    <row r="1864" spans="2:13" s="119" customFormat="1">
      <c r="B1864" s="130"/>
      <c r="M1864" s="132"/>
    </row>
    <row r="1865" spans="2:13" s="119" customFormat="1">
      <c r="B1865" s="130"/>
      <c r="M1865" s="132"/>
    </row>
    <row r="1866" spans="2:13" s="119" customFormat="1">
      <c r="B1866" s="130"/>
      <c r="M1866" s="132"/>
    </row>
    <row r="1867" spans="2:13" s="119" customFormat="1">
      <c r="B1867" s="130"/>
      <c r="M1867" s="132"/>
    </row>
    <row r="1868" spans="2:13" s="119" customFormat="1">
      <c r="B1868" s="130"/>
      <c r="M1868" s="132"/>
    </row>
    <row r="1869" spans="2:13" s="119" customFormat="1">
      <c r="B1869" s="130"/>
      <c r="M1869" s="132"/>
    </row>
    <row r="1870" spans="2:13" s="119" customFormat="1">
      <c r="B1870" s="130"/>
      <c r="M1870" s="132"/>
    </row>
    <row r="1871" spans="2:13" s="119" customFormat="1">
      <c r="B1871" s="130"/>
      <c r="M1871" s="132"/>
    </row>
    <row r="1872" spans="2:13" s="119" customFormat="1">
      <c r="B1872" s="130"/>
      <c r="M1872" s="132"/>
    </row>
    <row r="1873" spans="2:13" s="119" customFormat="1">
      <c r="B1873" s="130"/>
      <c r="M1873" s="132"/>
    </row>
    <row r="1874" spans="2:13" s="119" customFormat="1">
      <c r="B1874" s="130"/>
      <c r="M1874" s="132"/>
    </row>
    <row r="1875" spans="2:13" s="119" customFormat="1">
      <c r="B1875" s="130"/>
      <c r="M1875" s="132"/>
    </row>
    <row r="1876" spans="2:13" s="119" customFormat="1">
      <c r="B1876" s="130"/>
      <c r="M1876" s="132"/>
    </row>
    <row r="1877" spans="2:13" s="119" customFormat="1">
      <c r="B1877" s="130"/>
      <c r="M1877" s="132"/>
    </row>
    <row r="1878" spans="2:13" s="119" customFormat="1">
      <c r="B1878" s="130"/>
      <c r="M1878" s="132"/>
    </row>
    <row r="1879" spans="2:13" s="119" customFormat="1">
      <c r="B1879" s="130"/>
      <c r="M1879" s="132"/>
    </row>
    <row r="1880" spans="2:13" s="119" customFormat="1">
      <c r="B1880" s="130"/>
      <c r="M1880" s="132"/>
    </row>
    <row r="1881" spans="2:13" s="119" customFormat="1">
      <c r="B1881" s="130"/>
      <c r="M1881" s="132"/>
    </row>
    <row r="1882" spans="2:13" s="119" customFormat="1">
      <c r="B1882" s="130"/>
      <c r="M1882" s="132"/>
    </row>
    <row r="1883" spans="2:13" s="119" customFormat="1">
      <c r="B1883" s="130"/>
      <c r="M1883" s="132"/>
    </row>
    <row r="1884" spans="2:13" s="119" customFormat="1">
      <c r="B1884" s="130"/>
      <c r="M1884" s="132"/>
    </row>
    <row r="1885" spans="2:13" s="119" customFormat="1">
      <c r="B1885" s="130"/>
      <c r="M1885" s="132"/>
    </row>
    <row r="1886" spans="2:13" s="119" customFormat="1">
      <c r="B1886" s="130"/>
      <c r="M1886" s="132"/>
    </row>
    <row r="1887" spans="2:13" s="119" customFormat="1">
      <c r="B1887" s="130"/>
      <c r="M1887" s="132"/>
    </row>
    <row r="1888" spans="2:13" s="119" customFormat="1">
      <c r="B1888" s="130"/>
      <c r="M1888" s="132"/>
    </row>
    <row r="1889" spans="2:13" s="119" customFormat="1">
      <c r="B1889" s="130"/>
      <c r="M1889" s="132"/>
    </row>
    <row r="1890" spans="2:13" s="119" customFormat="1">
      <c r="B1890" s="130"/>
      <c r="M1890" s="132"/>
    </row>
    <row r="1891" spans="2:13" s="119" customFormat="1">
      <c r="B1891" s="130"/>
      <c r="M1891" s="132"/>
    </row>
    <row r="1892" spans="2:13" s="119" customFormat="1">
      <c r="B1892" s="130"/>
      <c r="M1892" s="132"/>
    </row>
    <row r="1893" spans="2:13" s="119" customFormat="1">
      <c r="B1893" s="130"/>
      <c r="M1893" s="132"/>
    </row>
    <row r="1894" spans="2:13" s="119" customFormat="1">
      <c r="B1894" s="130"/>
      <c r="M1894" s="132"/>
    </row>
    <row r="1895" spans="2:13" s="119" customFormat="1">
      <c r="B1895" s="130"/>
      <c r="M1895" s="132"/>
    </row>
    <row r="1896" spans="2:13" s="119" customFormat="1">
      <c r="B1896" s="130"/>
      <c r="M1896" s="132"/>
    </row>
    <row r="1897" spans="2:13" s="119" customFormat="1">
      <c r="B1897" s="130"/>
      <c r="M1897" s="132"/>
    </row>
    <row r="1898" spans="2:13" s="119" customFormat="1">
      <c r="B1898" s="130"/>
      <c r="M1898" s="132"/>
    </row>
    <row r="1899" spans="2:13" s="119" customFormat="1">
      <c r="B1899" s="130"/>
      <c r="M1899" s="132"/>
    </row>
    <row r="1900" spans="2:13" s="119" customFormat="1">
      <c r="B1900" s="130"/>
      <c r="M1900" s="132"/>
    </row>
    <row r="1901" spans="2:13" s="119" customFormat="1">
      <c r="B1901" s="130"/>
      <c r="M1901" s="132"/>
    </row>
    <row r="1902" spans="2:13" s="119" customFormat="1">
      <c r="B1902" s="130"/>
      <c r="M1902" s="132"/>
    </row>
    <row r="1903" spans="2:13" s="119" customFormat="1">
      <c r="B1903" s="130"/>
      <c r="M1903" s="132"/>
    </row>
    <row r="1904" spans="2:13" s="119" customFormat="1">
      <c r="B1904" s="130"/>
      <c r="M1904" s="132"/>
    </row>
    <row r="1905" spans="2:13" s="119" customFormat="1">
      <c r="B1905" s="130"/>
      <c r="M1905" s="132"/>
    </row>
    <row r="1906" spans="2:13" s="119" customFormat="1">
      <c r="B1906" s="130"/>
      <c r="M1906" s="132"/>
    </row>
    <row r="1907" spans="2:13" s="119" customFormat="1">
      <c r="B1907" s="130"/>
      <c r="M1907" s="132"/>
    </row>
    <row r="1908" spans="2:13" s="119" customFormat="1">
      <c r="B1908" s="130"/>
      <c r="M1908" s="132"/>
    </row>
    <row r="1909" spans="2:13" s="119" customFormat="1">
      <c r="B1909" s="130"/>
      <c r="M1909" s="132"/>
    </row>
    <row r="1910" spans="2:13" s="119" customFormat="1">
      <c r="B1910" s="130"/>
      <c r="M1910" s="132"/>
    </row>
    <row r="1911" spans="2:13" s="119" customFormat="1">
      <c r="B1911" s="130"/>
      <c r="M1911" s="132"/>
    </row>
    <row r="1912" spans="2:13" s="119" customFormat="1">
      <c r="B1912" s="130"/>
      <c r="M1912" s="132"/>
    </row>
    <row r="1913" spans="2:13" s="119" customFormat="1">
      <c r="B1913" s="130"/>
      <c r="M1913" s="132"/>
    </row>
    <row r="1914" spans="2:13" s="119" customFormat="1">
      <c r="B1914" s="130"/>
      <c r="M1914" s="132"/>
    </row>
    <row r="1915" spans="2:13" s="119" customFormat="1">
      <c r="B1915" s="130"/>
      <c r="M1915" s="132"/>
    </row>
    <row r="1916" spans="2:13" s="119" customFormat="1">
      <c r="B1916" s="130"/>
      <c r="M1916" s="132"/>
    </row>
    <row r="1917" spans="2:13" s="119" customFormat="1">
      <c r="B1917" s="130"/>
      <c r="M1917" s="132"/>
    </row>
    <row r="1918" spans="2:13" s="119" customFormat="1">
      <c r="B1918" s="130"/>
      <c r="M1918" s="132"/>
    </row>
    <row r="1919" spans="2:13" s="119" customFormat="1">
      <c r="B1919" s="130"/>
      <c r="M1919" s="132"/>
    </row>
    <row r="1920" spans="2:13" s="119" customFormat="1">
      <c r="B1920" s="130"/>
      <c r="M1920" s="132"/>
    </row>
    <row r="1921" spans="2:13" s="119" customFormat="1">
      <c r="B1921" s="130"/>
      <c r="M1921" s="132"/>
    </row>
    <row r="1922" spans="2:13" s="119" customFormat="1">
      <c r="B1922" s="130"/>
      <c r="M1922" s="132"/>
    </row>
    <row r="1923" spans="2:13" s="119" customFormat="1">
      <c r="B1923" s="130"/>
      <c r="M1923" s="132"/>
    </row>
    <row r="1924" spans="2:13" s="119" customFormat="1">
      <c r="B1924" s="130"/>
      <c r="M1924" s="132"/>
    </row>
    <row r="1925" spans="2:13" s="119" customFormat="1">
      <c r="B1925" s="130"/>
      <c r="M1925" s="132"/>
    </row>
    <row r="1926" spans="2:13" s="119" customFormat="1">
      <c r="B1926" s="130"/>
      <c r="M1926" s="132"/>
    </row>
    <row r="1927" spans="2:13" s="119" customFormat="1">
      <c r="B1927" s="130"/>
      <c r="M1927" s="132"/>
    </row>
    <row r="1928" spans="2:13" s="119" customFormat="1">
      <c r="B1928" s="130"/>
      <c r="M1928" s="132"/>
    </row>
    <row r="1929" spans="2:13" s="119" customFormat="1">
      <c r="B1929" s="130"/>
      <c r="M1929" s="132"/>
    </row>
    <row r="1930" spans="2:13" s="119" customFormat="1">
      <c r="B1930" s="130"/>
      <c r="M1930" s="132"/>
    </row>
    <row r="1931" spans="2:13" s="119" customFormat="1">
      <c r="B1931" s="130"/>
      <c r="M1931" s="132"/>
    </row>
    <row r="1932" spans="2:13" s="119" customFormat="1">
      <c r="B1932" s="130"/>
      <c r="M1932" s="132"/>
    </row>
    <row r="1933" spans="2:13" s="119" customFormat="1">
      <c r="B1933" s="130"/>
      <c r="M1933" s="132"/>
    </row>
    <row r="1934" spans="2:13" s="119" customFormat="1">
      <c r="B1934" s="130"/>
      <c r="M1934" s="132"/>
    </row>
    <row r="1935" spans="2:13" s="119" customFormat="1">
      <c r="B1935" s="130"/>
      <c r="M1935" s="132"/>
    </row>
    <row r="1936" spans="2:13" s="119" customFormat="1">
      <c r="B1936" s="130"/>
      <c r="M1936" s="132"/>
    </row>
    <row r="1937" spans="2:13" s="119" customFormat="1">
      <c r="B1937" s="130"/>
      <c r="M1937" s="132"/>
    </row>
    <row r="1938" spans="2:13" s="119" customFormat="1">
      <c r="B1938" s="130"/>
      <c r="M1938" s="132"/>
    </row>
    <row r="1939" spans="2:13" s="119" customFormat="1">
      <c r="B1939" s="130"/>
      <c r="M1939" s="132"/>
    </row>
    <row r="1940" spans="2:13" s="119" customFormat="1">
      <c r="B1940" s="130"/>
      <c r="M1940" s="132"/>
    </row>
    <row r="1941" spans="2:13" s="119" customFormat="1">
      <c r="B1941" s="130"/>
      <c r="M1941" s="132"/>
    </row>
    <row r="1942" spans="2:13" s="119" customFormat="1">
      <c r="B1942" s="130"/>
      <c r="M1942" s="132"/>
    </row>
    <row r="1943" spans="2:13" s="119" customFormat="1">
      <c r="B1943" s="130"/>
      <c r="M1943" s="132"/>
    </row>
    <row r="1944" spans="2:13" s="119" customFormat="1">
      <c r="B1944" s="130"/>
      <c r="M1944" s="132"/>
    </row>
    <row r="1945" spans="2:13" s="119" customFormat="1">
      <c r="B1945" s="130"/>
      <c r="M1945" s="132"/>
    </row>
    <row r="1946" spans="2:13" s="119" customFormat="1">
      <c r="B1946" s="130"/>
      <c r="M1946" s="132"/>
    </row>
    <row r="1947" spans="2:13" s="119" customFormat="1">
      <c r="B1947" s="130"/>
      <c r="M1947" s="132"/>
    </row>
    <row r="1948" spans="2:13" s="119" customFormat="1">
      <c r="B1948" s="130"/>
      <c r="M1948" s="132"/>
    </row>
    <row r="1949" spans="2:13" s="119" customFormat="1">
      <c r="B1949" s="130"/>
      <c r="M1949" s="132"/>
    </row>
    <row r="1950" spans="2:13" s="119" customFormat="1">
      <c r="B1950" s="130"/>
      <c r="M1950" s="132"/>
    </row>
    <row r="1951" spans="2:13" s="119" customFormat="1">
      <c r="B1951" s="130"/>
      <c r="M1951" s="132"/>
    </row>
    <row r="1952" spans="2:13" s="119" customFormat="1">
      <c r="B1952" s="130"/>
      <c r="M1952" s="132"/>
    </row>
    <row r="1953" spans="2:13" s="119" customFormat="1">
      <c r="B1953" s="130"/>
      <c r="M1953" s="132"/>
    </row>
    <row r="1954" spans="2:13" s="119" customFormat="1">
      <c r="B1954" s="130"/>
      <c r="M1954" s="132"/>
    </row>
    <row r="1955" spans="2:13" s="119" customFormat="1">
      <c r="B1955" s="130"/>
      <c r="M1955" s="132"/>
    </row>
    <row r="1956" spans="2:13" s="119" customFormat="1">
      <c r="B1956" s="130"/>
      <c r="M1956" s="132"/>
    </row>
    <row r="1957" spans="2:13" s="119" customFormat="1">
      <c r="B1957" s="130"/>
      <c r="M1957" s="132"/>
    </row>
    <row r="1958" spans="2:13" s="119" customFormat="1">
      <c r="B1958" s="130"/>
      <c r="M1958" s="132"/>
    </row>
    <row r="1959" spans="2:13" s="119" customFormat="1">
      <c r="B1959" s="130"/>
      <c r="M1959" s="132"/>
    </row>
    <row r="1960" spans="2:13" s="119" customFormat="1">
      <c r="B1960" s="130"/>
      <c r="M1960" s="132"/>
    </row>
    <row r="1961" spans="2:13" s="119" customFormat="1">
      <c r="B1961" s="130"/>
      <c r="M1961" s="132"/>
    </row>
    <row r="1962" spans="2:13" s="119" customFormat="1">
      <c r="B1962" s="130"/>
      <c r="M1962" s="132"/>
    </row>
    <row r="1963" spans="2:13" s="119" customFormat="1">
      <c r="B1963" s="130"/>
      <c r="M1963" s="132"/>
    </row>
    <row r="1964" spans="2:13" s="119" customFormat="1">
      <c r="B1964" s="130"/>
      <c r="M1964" s="132"/>
    </row>
    <row r="1965" spans="2:13" s="119" customFormat="1">
      <c r="B1965" s="130"/>
      <c r="M1965" s="132"/>
    </row>
    <row r="1966" spans="2:13" s="119" customFormat="1">
      <c r="B1966" s="130"/>
      <c r="M1966" s="132"/>
    </row>
    <row r="1967" spans="2:13" s="119" customFormat="1">
      <c r="B1967" s="130"/>
      <c r="M1967" s="132"/>
    </row>
    <row r="1968" spans="2:13" s="119" customFormat="1">
      <c r="B1968" s="130"/>
      <c r="M1968" s="132"/>
    </row>
    <row r="1969" spans="2:13" s="119" customFormat="1">
      <c r="B1969" s="130"/>
      <c r="M1969" s="132"/>
    </row>
    <row r="1970" spans="2:13" s="119" customFormat="1">
      <c r="B1970" s="130"/>
      <c r="M1970" s="132"/>
    </row>
    <row r="1971" spans="2:13" s="119" customFormat="1">
      <c r="B1971" s="130"/>
      <c r="M1971" s="132"/>
    </row>
    <row r="1972" spans="2:13" s="119" customFormat="1">
      <c r="B1972" s="130"/>
      <c r="M1972" s="132"/>
    </row>
    <row r="1973" spans="2:13" s="119" customFormat="1">
      <c r="B1973" s="130"/>
      <c r="M1973" s="132"/>
    </row>
    <row r="1974" spans="2:13" s="119" customFormat="1">
      <c r="B1974" s="130"/>
      <c r="M1974" s="132"/>
    </row>
    <row r="1975" spans="2:13" s="119" customFormat="1">
      <c r="B1975" s="130"/>
      <c r="M1975" s="132"/>
    </row>
    <row r="1976" spans="2:13" s="119" customFormat="1">
      <c r="B1976" s="130"/>
      <c r="M1976" s="132"/>
    </row>
    <row r="1977" spans="2:13" s="119" customFormat="1">
      <c r="B1977" s="130"/>
      <c r="M1977" s="132"/>
    </row>
    <row r="1978" spans="2:13" s="119" customFormat="1">
      <c r="B1978" s="130"/>
      <c r="M1978" s="132"/>
    </row>
    <row r="1979" spans="2:13" s="119" customFormat="1">
      <c r="B1979" s="130"/>
      <c r="M1979" s="132"/>
    </row>
    <row r="1980" spans="2:13" s="119" customFormat="1">
      <c r="B1980" s="130"/>
      <c r="M1980" s="132"/>
    </row>
    <row r="1981" spans="2:13" s="119" customFormat="1">
      <c r="B1981" s="130"/>
      <c r="M1981" s="132"/>
    </row>
    <row r="1982" spans="2:13" s="119" customFormat="1">
      <c r="B1982" s="130"/>
      <c r="M1982" s="132"/>
    </row>
    <row r="1983" spans="2:13" s="119" customFormat="1">
      <c r="B1983" s="130"/>
      <c r="M1983" s="132"/>
    </row>
    <row r="1984" spans="2:13" s="119" customFormat="1">
      <c r="B1984" s="130"/>
      <c r="M1984" s="132"/>
    </row>
    <row r="1985" spans="2:13" s="119" customFormat="1">
      <c r="B1985" s="130"/>
      <c r="M1985" s="132"/>
    </row>
    <row r="1986" spans="2:13" s="119" customFormat="1">
      <c r="B1986" s="130"/>
      <c r="M1986" s="132"/>
    </row>
    <row r="1987" spans="2:13" s="119" customFormat="1">
      <c r="B1987" s="130"/>
      <c r="M1987" s="132"/>
    </row>
    <row r="1988" spans="2:13" s="119" customFormat="1">
      <c r="B1988" s="130"/>
      <c r="M1988" s="132"/>
    </row>
    <row r="1989" spans="2:13" s="119" customFormat="1">
      <c r="B1989" s="130"/>
      <c r="M1989" s="132"/>
    </row>
    <row r="1990" spans="2:13" s="119" customFormat="1">
      <c r="B1990" s="130"/>
      <c r="M1990" s="132"/>
    </row>
    <row r="1991" spans="2:13" s="119" customFormat="1">
      <c r="B1991" s="130"/>
      <c r="M1991" s="132"/>
    </row>
    <row r="1992" spans="2:13" s="119" customFormat="1">
      <c r="B1992" s="130"/>
      <c r="M1992" s="132"/>
    </row>
    <row r="1993" spans="2:13" s="119" customFormat="1">
      <c r="B1993" s="130"/>
      <c r="M1993" s="132"/>
    </row>
    <row r="1994" spans="2:13" s="119" customFormat="1">
      <c r="B1994" s="130"/>
      <c r="M1994" s="132"/>
    </row>
    <row r="1995" spans="2:13" s="119" customFormat="1">
      <c r="B1995" s="130"/>
      <c r="M1995" s="132"/>
    </row>
    <row r="1996" spans="2:13" s="119" customFormat="1">
      <c r="B1996" s="130"/>
      <c r="M1996" s="132"/>
    </row>
    <row r="1997" spans="2:13" s="119" customFormat="1">
      <c r="B1997" s="130"/>
      <c r="M1997" s="132"/>
    </row>
    <row r="1998" spans="2:13" s="119" customFormat="1">
      <c r="B1998" s="130"/>
      <c r="M1998" s="132"/>
    </row>
    <row r="1999" spans="2:13" s="119" customFormat="1">
      <c r="B1999" s="130"/>
      <c r="M1999" s="132"/>
    </row>
    <row r="2000" spans="2:13" s="119" customFormat="1">
      <c r="B2000" s="130"/>
      <c r="M2000" s="132"/>
    </row>
    <row r="2001" spans="2:13" s="119" customFormat="1">
      <c r="B2001" s="130"/>
      <c r="M2001" s="132"/>
    </row>
    <row r="2002" spans="2:13" s="119" customFormat="1">
      <c r="B2002" s="130"/>
      <c r="M2002" s="132"/>
    </row>
    <row r="2003" spans="2:13" s="119" customFormat="1">
      <c r="B2003" s="130"/>
      <c r="M2003" s="132"/>
    </row>
    <row r="2004" spans="2:13" s="119" customFormat="1">
      <c r="B2004" s="130"/>
      <c r="M2004" s="132"/>
    </row>
    <row r="2005" spans="2:13" s="119" customFormat="1">
      <c r="B2005" s="130"/>
      <c r="M2005" s="132"/>
    </row>
    <row r="2006" spans="2:13" s="119" customFormat="1">
      <c r="B2006" s="130"/>
      <c r="M2006" s="132"/>
    </row>
    <row r="2007" spans="2:13" s="119" customFormat="1">
      <c r="B2007" s="130"/>
      <c r="M2007" s="132"/>
    </row>
    <row r="2008" spans="2:13" s="119" customFormat="1">
      <c r="B2008" s="130"/>
      <c r="M2008" s="132"/>
    </row>
    <row r="2009" spans="2:13" s="119" customFormat="1">
      <c r="B2009" s="130"/>
      <c r="M2009" s="132"/>
    </row>
    <row r="2010" spans="2:13" s="119" customFormat="1">
      <c r="B2010" s="130"/>
      <c r="M2010" s="132"/>
    </row>
    <row r="2011" spans="2:13" s="119" customFormat="1">
      <c r="B2011" s="130"/>
      <c r="M2011" s="132"/>
    </row>
    <row r="2012" spans="2:13" s="119" customFormat="1">
      <c r="B2012" s="130"/>
      <c r="M2012" s="132"/>
    </row>
    <row r="2013" spans="2:13" s="119" customFormat="1">
      <c r="B2013" s="130"/>
      <c r="M2013" s="132"/>
    </row>
    <row r="2014" spans="2:13" s="119" customFormat="1">
      <c r="B2014" s="130"/>
      <c r="M2014" s="132"/>
    </row>
    <row r="2015" spans="2:13" s="119" customFormat="1">
      <c r="B2015" s="130"/>
      <c r="M2015" s="132"/>
    </row>
    <row r="2016" spans="2:13" s="119" customFormat="1">
      <c r="B2016" s="130"/>
      <c r="M2016" s="132"/>
    </row>
    <row r="2017" spans="2:13" s="119" customFormat="1">
      <c r="B2017" s="130"/>
      <c r="M2017" s="132"/>
    </row>
    <row r="2018" spans="2:13" s="119" customFormat="1">
      <c r="B2018" s="130"/>
      <c r="M2018" s="132"/>
    </row>
    <row r="2019" spans="2:13" s="119" customFormat="1">
      <c r="B2019" s="130"/>
      <c r="M2019" s="132"/>
    </row>
    <row r="2020" spans="2:13" s="119" customFormat="1">
      <c r="B2020" s="130"/>
      <c r="M2020" s="132"/>
    </row>
    <row r="2021" spans="2:13" s="119" customFormat="1">
      <c r="B2021" s="130"/>
      <c r="M2021" s="132"/>
    </row>
    <row r="2022" spans="2:13" s="119" customFormat="1">
      <c r="B2022" s="130"/>
      <c r="M2022" s="132"/>
    </row>
    <row r="2023" spans="2:13" s="119" customFormat="1">
      <c r="B2023" s="130"/>
      <c r="M2023" s="132"/>
    </row>
    <row r="2024" spans="2:13" s="119" customFormat="1">
      <c r="B2024" s="130"/>
      <c r="M2024" s="132"/>
    </row>
    <row r="2025" spans="2:13" s="119" customFormat="1">
      <c r="B2025" s="130"/>
      <c r="M2025" s="132"/>
    </row>
    <row r="2026" spans="2:13" s="119" customFormat="1">
      <c r="B2026" s="130"/>
      <c r="M2026" s="132"/>
    </row>
    <row r="2027" spans="2:13" s="119" customFormat="1">
      <c r="B2027" s="130"/>
      <c r="M2027" s="132"/>
    </row>
    <row r="2028" spans="2:13" s="119" customFormat="1">
      <c r="B2028" s="130"/>
      <c r="M2028" s="132"/>
    </row>
    <row r="2029" spans="2:13" s="119" customFormat="1">
      <c r="B2029" s="130"/>
      <c r="M2029" s="132"/>
    </row>
    <row r="2030" spans="2:13" s="119" customFormat="1">
      <c r="B2030" s="130"/>
      <c r="M2030" s="132"/>
    </row>
    <row r="2031" spans="2:13" s="119" customFormat="1">
      <c r="B2031" s="130"/>
      <c r="M2031" s="132"/>
    </row>
    <row r="2032" spans="2:13" s="119" customFormat="1">
      <c r="B2032" s="130"/>
      <c r="M2032" s="132"/>
    </row>
    <row r="2033" spans="2:13" s="119" customFormat="1">
      <c r="B2033" s="130"/>
      <c r="M2033" s="132"/>
    </row>
    <row r="2034" spans="2:13" s="119" customFormat="1">
      <c r="B2034" s="130"/>
      <c r="M2034" s="132"/>
    </row>
    <row r="2035" spans="2:13" s="119" customFormat="1">
      <c r="B2035" s="130"/>
      <c r="M2035" s="132"/>
    </row>
    <row r="2036" spans="2:13" s="119" customFormat="1">
      <c r="B2036" s="130"/>
      <c r="M2036" s="132"/>
    </row>
    <row r="2037" spans="2:13" s="119" customFormat="1">
      <c r="B2037" s="130"/>
      <c r="M2037" s="132"/>
    </row>
    <row r="2038" spans="2:13" s="119" customFormat="1">
      <c r="B2038" s="130"/>
      <c r="M2038" s="132"/>
    </row>
    <row r="2039" spans="2:13" s="119" customFormat="1">
      <c r="B2039" s="130"/>
      <c r="M2039" s="132"/>
    </row>
    <row r="2040" spans="2:13" s="119" customFormat="1">
      <c r="B2040" s="130"/>
      <c r="M2040" s="132"/>
    </row>
    <row r="2041" spans="2:13" s="119" customFormat="1">
      <c r="B2041" s="130"/>
      <c r="M2041" s="132"/>
    </row>
    <row r="2042" spans="2:13" s="119" customFormat="1">
      <c r="B2042" s="130"/>
      <c r="M2042" s="132"/>
    </row>
    <row r="2043" spans="2:13" s="119" customFormat="1">
      <c r="B2043" s="130"/>
      <c r="M2043" s="132"/>
    </row>
    <row r="2044" spans="2:13" s="119" customFormat="1">
      <c r="B2044" s="130"/>
      <c r="M2044" s="132"/>
    </row>
    <row r="2045" spans="2:13" s="119" customFormat="1">
      <c r="B2045" s="130"/>
      <c r="M2045" s="132"/>
    </row>
    <row r="2046" spans="2:13" s="119" customFormat="1">
      <c r="B2046" s="130"/>
      <c r="M2046" s="132"/>
    </row>
    <row r="2047" spans="2:13" s="119" customFormat="1">
      <c r="B2047" s="130"/>
      <c r="M2047" s="132"/>
    </row>
    <row r="2048" spans="2:13" s="119" customFormat="1">
      <c r="B2048" s="130"/>
      <c r="M2048" s="132"/>
    </row>
    <row r="2049" spans="2:13" s="119" customFormat="1">
      <c r="B2049" s="130"/>
      <c r="M2049" s="132"/>
    </row>
    <row r="2050" spans="2:13" s="119" customFormat="1">
      <c r="B2050" s="130"/>
      <c r="M2050" s="132"/>
    </row>
    <row r="2051" spans="2:13" s="119" customFormat="1">
      <c r="B2051" s="130"/>
      <c r="M2051" s="132"/>
    </row>
    <row r="2052" spans="2:13" s="119" customFormat="1">
      <c r="B2052" s="130"/>
      <c r="M2052" s="132"/>
    </row>
    <row r="2053" spans="2:13" s="119" customFormat="1">
      <c r="B2053" s="130"/>
      <c r="M2053" s="132"/>
    </row>
    <row r="2054" spans="2:13" s="119" customFormat="1">
      <c r="B2054" s="130"/>
      <c r="M2054" s="132"/>
    </row>
    <row r="2055" spans="2:13" s="119" customFormat="1">
      <c r="B2055" s="130"/>
      <c r="M2055" s="132"/>
    </row>
    <row r="2056" spans="2:13" s="119" customFormat="1">
      <c r="B2056" s="130"/>
      <c r="M2056" s="132"/>
    </row>
    <row r="2057" spans="2:13" s="119" customFormat="1">
      <c r="B2057" s="130"/>
      <c r="M2057" s="132"/>
    </row>
    <row r="2058" spans="2:13" s="119" customFormat="1">
      <c r="B2058" s="130"/>
      <c r="M2058" s="132"/>
    </row>
    <row r="2059" spans="2:13" s="119" customFormat="1">
      <c r="B2059" s="130"/>
      <c r="M2059" s="132"/>
    </row>
    <row r="2060" spans="2:13" s="119" customFormat="1">
      <c r="B2060" s="130"/>
      <c r="M2060" s="132"/>
    </row>
    <row r="2061" spans="2:13" s="119" customFormat="1">
      <c r="B2061" s="130"/>
      <c r="M2061" s="132"/>
    </row>
    <row r="2062" spans="2:13" s="119" customFormat="1">
      <c r="B2062" s="130"/>
      <c r="M2062" s="132"/>
    </row>
    <row r="2063" spans="2:13" s="119" customFormat="1">
      <c r="B2063" s="130"/>
      <c r="M2063" s="132"/>
    </row>
    <row r="2064" spans="2:13" s="119" customFormat="1">
      <c r="B2064" s="130"/>
      <c r="M2064" s="132"/>
    </row>
    <row r="2065" spans="2:13" s="119" customFormat="1">
      <c r="B2065" s="130"/>
      <c r="M2065" s="132"/>
    </row>
    <row r="2066" spans="2:13" s="119" customFormat="1">
      <c r="B2066" s="130"/>
      <c r="M2066" s="132"/>
    </row>
    <row r="2067" spans="2:13" s="119" customFormat="1">
      <c r="B2067" s="130"/>
      <c r="M2067" s="132"/>
    </row>
    <row r="2068" spans="2:13" s="119" customFormat="1">
      <c r="B2068" s="130"/>
      <c r="M2068" s="132"/>
    </row>
    <row r="2069" spans="2:13" s="119" customFormat="1">
      <c r="B2069" s="130"/>
      <c r="M2069" s="132"/>
    </row>
    <row r="2070" spans="2:13" s="119" customFormat="1">
      <c r="B2070" s="130"/>
      <c r="M2070" s="132"/>
    </row>
    <row r="2071" spans="2:13" s="119" customFormat="1">
      <c r="B2071" s="130"/>
      <c r="M2071" s="132"/>
    </row>
    <row r="2072" spans="2:13" s="119" customFormat="1">
      <c r="B2072" s="130"/>
      <c r="M2072" s="132"/>
    </row>
    <row r="2073" spans="2:13" s="119" customFormat="1">
      <c r="B2073" s="130"/>
      <c r="M2073" s="132"/>
    </row>
    <row r="2074" spans="2:13" s="119" customFormat="1">
      <c r="B2074" s="130"/>
      <c r="M2074" s="132"/>
    </row>
    <row r="2075" spans="2:13" s="119" customFormat="1">
      <c r="B2075" s="130"/>
      <c r="M2075" s="132"/>
    </row>
    <row r="2076" spans="2:13" s="119" customFormat="1">
      <c r="B2076" s="130"/>
      <c r="M2076" s="132"/>
    </row>
    <row r="2077" spans="2:13" s="119" customFormat="1">
      <c r="B2077" s="130"/>
      <c r="M2077" s="132"/>
    </row>
    <row r="2078" spans="2:13" s="119" customFormat="1">
      <c r="B2078" s="130"/>
      <c r="M2078" s="132"/>
    </row>
    <row r="2079" spans="2:13" s="119" customFormat="1">
      <c r="B2079" s="130"/>
      <c r="M2079" s="132"/>
    </row>
    <row r="2080" spans="2:13" s="119" customFormat="1">
      <c r="B2080" s="130"/>
      <c r="M2080" s="132"/>
    </row>
    <row r="2081" spans="2:13" s="119" customFormat="1">
      <c r="B2081" s="130"/>
      <c r="M2081" s="132"/>
    </row>
    <row r="2082" spans="2:13" s="119" customFormat="1">
      <c r="B2082" s="130"/>
      <c r="M2082" s="132"/>
    </row>
    <row r="2083" spans="2:13" s="119" customFormat="1">
      <c r="B2083" s="130"/>
      <c r="M2083" s="132"/>
    </row>
    <row r="2084" spans="2:13" s="119" customFormat="1">
      <c r="B2084" s="130"/>
      <c r="M2084" s="132"/>
    </row>
    <row r="2085" spans="2:13" s="119" customFormat="1">
      <c r="B2085" s="130"/>
      <c r="M2085" s="132"/>
    </row>
    <row r="2086" spans="2:13" s="119" customFormat="1">
      <c r="B2086" s="130"/>
      <c r="M2086" s="132"/>
    </row>
    <row r="2087" spans="2:13" s="119" customFormat="1">
      <c r="B2087" s="130"/>
      <c r="M2087" s="132"/>
    </row>
    <row r="2088" spans="2:13" s="119" customFormat="1">
      <c r="B2088" s="130"/>
      <c r="M2088" s="132"/>
    </row>
    <row r="2089" spans="2:13" s="119" customFormat="1">
      <c r="B2089" s="130"/>
      <c r="M2089" s="132"/>
    </row>
    <row r="2090" spans="2:13" s="119" customFormat="1">
      <c r="B2090" s="130"/>
      <c r="M2090" s="132"/>
    </row>
    <row r="2091" spans="2:13" s="119" customFormat="1">
      <c r="B2091" s="130"/>
      <c r="M2091" s="132"/>
    </row>
    <row r="2092" spans="2:13" s="119" customFormat="1">
      <c r="B2092" s="130"/>
      <c r="M2092" s="132"/>
    </row>
    <row r="2093" spans="2:13" s="119" customFormat="1">
      <c r="B2093" s="130"/>
      <c r="M2093" s="132"/>
    </row>
    <row r="2094" spans="2:13" s="119" customFormat="1">
      <c r="B2094" s="130"/>
      <c r="M2094" s="132"/>
    </row>
    <row r="2095" spans="2:13" s="119" customFormat="1">
      <c r="B2095" s="130"/>
      <c r="M2095" s="132"/>
    </row>
    <row r="2096" spans="2:13" s="119" customFormat="1">
      <c r="B2096" s="130"/>
      <c r="M2096" s="132"/>
    </row>
    <row r="2097" spans="2:13" s="119" customFormat="1">
      <c r="B2097" s="130"/>
      <c r="M2097" s="132"/>
    </row>
    <row r="2098" spans="2:13" s="119" customFormat="1">
      <c r="B2098" s="130"/>
      <c r="M2098" s="132"/>
    </row>
    <row r="2099" spans="2:13" s="119" customFormat="1">
      <c r="B2099" s="130"/>
      <c r="M2099" s="132"/>
    </row>
    <row r="2100" spans="2:13" s="119" customFormat="1">
      <c r="B2100" s="130"/>
      <c r="M2100" s="132"/>
    </row>
    <row r="2101" spans="2:13" s="119" customFormat="1">
      <c r="B2101" s="130"/>
      <c r="M2101" s="132"/>
    </row>
    <row r="2102" spans="2:13" s="119" customFormat="1">
      <c r="B2102" s="130"/>
      <c r="M2102" s="132"/>
    </row>
    <row r="2103" spans="2:13" s="119" customFormat="1">
      <c r="B2103" s="130"/>
      <c r="M2103" s="132"/>
    </row>
    <row r="2104" spans="2:13" s="119" customFormat="1">
      <c r="B2104" s="130"/>
      <c r="M2104" s="132"/>
    </row>
    <row r="2105" spans="2:13" s="119" customFormat="1">
      <c r="B2105" s="130"/>
      <c r="M2105" s="132"/>
    </row>
    <row r="2106" spans="2:13" s="119" customFormat="1">
      <c r="B2106" s="130"/>
      <c r="M2106" s="132"/>
    </row>
    <row r="2107" spans="2:13" s="119" customFormat="1">
      <c r="B2107" s="130"/>
      <c r="M2107" s="132"/>
    </row>
    <row r="2108" spans="2:13" s="119" customFormat="1">
      <c r="B2108" s="130"/>
      <c r="M2108" s="132"/>
    </row>
    <row r="2109" spans="2:13" s="119" customFormat="1">
      <c r="B2109" s="130"/>
      <c r="M2109" s="132"/>
    </row>
    <row r="2110" spans="2:13" s="119" customFormat="1">
      <c r="B2110" s="130"/>
      <c r="M2110" s="132"/>
    </row>
    <row r="2111" spans="2:13" s="119" customFormat="1">
      <c r="B2111" s="130"/>
      <c r="M2111" s="132"/>
    </row>
    <row r="2112" spans="2:13" s="119" customFormat="1">
      <c r="B2112" s="130"/>
      <c r="M2112" s="132"/>
    </row>
    <row r="2113" spans="2:13" s="119" customFormat="1">
      <c r="B2113" s="130"/>
      <c r="M2113" s="132"/>
    </row>
    <row r="2114" spans="2:13" s="119" customFormat="1">
      <c r="B2114" s="130"/>
      <c r="M2114" s="132"/>
    </row>
    <row r="2115" spans="2:13" s="119" customFormat="1">
      <c r="B2115" s="130"/>
      <c r="M2115" s="132"/>
    </row>
    <row r="2116" spans="2:13" s="119" customFormat="1">
      <c r="B2116" s="130"/>
      <c r="M2116" s="132"/>
    </row>
    <row r="2117" spans="2:13" s="119" customFormat="1">
      <c r="B2117" s="130"/>
      <c r="M2117" s="132"/>
    </row>
    <row r="2118" spans="2:13" s="119" customFormat="1">
      <c r="B2118" s="130"/>
      <c r="M2118" s="132"/>
    </row>
    <row r="2119" spans="2:13" s="119" customFormat="1">
      <c r="B2119" s="130"/>
      <c r="M2119" s="132"/>
    </row>
    <row r="2120" spans="2:13" s="119" customFormat="1">
      <c r="B2120" s="130"/>
      <c r="M2120" s="132"/>
    </row>
    <row r="2121" spans="2:13" s="119" customFormat="1">
      <c r="B2121" s="130"/>
      <c r="M2121" s="132"/>
    </row>
    <row r="2122" spans="2:13" s="119" customFormat="1">
      <c r="B2122" s="130"/>
      <c r="M2122" s="132"/>
    </row>
    <row r="2123" spans="2:13" s="119" customFormat="1">
      <c r="B2123" s="130"/>
      <c r="M2123" s="132"/>
    </row>
    <row r="2124" spans="2:13" s="119" customFormat="1">
      <c r="B2124" s="130"/>
      <c r="M2124" s="132"/>
    </row>
    <row r="2125" spans="2:13" s="119" customFormat="1">
      <c r="B2125" s="130"/>
      <c r="M2125" s="132"/>
    </row>
    <row r="2126" spans="2:13" s="119" customFormat="1">
      <c r="B2126" s="130"/>
      <c r="M2126" s="132"/>
    </row>
    <row r="2127" spans="2:13" s="119" customFormat="1">
      <c r="B2127" s="130"/>
      <c r="M2127" s="132"/>
    </row>
    <row r="2128" spans="2:13" s="119" customFormat="1">
      <c r="B2128" s="130"/>
      <c r="M2128" s="132"/>
    </row>
    <row r="2129" spans="2:13" s="119" customFormat="1">
      <c r="B2129" s="130"/>
      <c r="M2129" s="132"/>
    </row>
    <row r="2130" spans="2:13" s="119" customFormat="1">
      <c r="B2130" s="130"/>
      <c r="M2130" s="132"/>
    </row>
    <row r="2131" spans="2:13" s="119" customFormat="1">
      <c r="B2131" s="130"/>
      <c r="M2131" s="132"/>
    </row>
    <row r="2132" spans="2:13" s="119" customFormat="1">
      <c r="B2132" s="130"/>
      <c r="M2132" s="132"/>
    </row>
    <row r="2133" spans="2:13" s="119" customFormat="1">
      <c r="B2133" s="130"/>
      <c r="M2133" s="132"/>
    </row>
    <row r="2134" spans="2:13" s="119" customFormat="1">
      <c r="B2134" s="130"/>
      <c r="M2134" s="132"/>
    </row>
    <row r="2135" spans="2:13" s="119" customFormat="1">
      <c r="B2135" s="130"/>
      <c r="M2135" s="132"/>
    </row>
    <row r="2136" spans="2:13" s="119" customFormat="1">
      <c r="B2136" s="130"/>
      <c r="M2136" s="132"/>
    </row>
    <row r="2137" spans="2:13" s="119" customFormat="1">
      <c r="B2137" s="130"/>
      <c r="M2137" s="132"/>
    </row>
    <row r="2138" spans="2:13" s="119" customFormat="1">
      <c r="B2138" s="130"/>
      <c r="M2138" s="132"/>
    </row>
    <row r="2139" spans="2:13" s="119" customFormat="1">
      <c r="B2139" s="130"/>
      <c r="M2139" s="132"/>
    </row>
    <row r="2140" spans="2:13" s="119" customFormat="1">
      <c r="B2140" s="130"/>
      <c r="M2140" s="132"/>
    </row>
    <row r="2141" spans="2:13" s="119" customFormat="1">
      <c r="B2141" s="130"/>
      <c r="M2141" s="132"/>
    </row>
    <row r="2142" spans="2:13" s="119" customFormat="1">
      <c r="B2142" s="130"/>
      <c r="M2142" s="132"/>
    </row>
    <row r="2143" spans="2:13" s="119" customFormat="1">
      <c r="B2143" s="130"/>
      <c r="M2143" s="132"/>
    </row>
    <row r="2144" spans="2:13" s="119" customFormat="1">
      <c r="B2144" s="130"/>
      <c r="M2144" s="132"/>
    </row>
    <row r="2145" spans="2:13" s="119" customFormat="1">
      <c r="B2145" s="130"/>
      <c r="M2145" s="132"/>
    </row>
    <row r="2146" spans="2:13" s="119" customFormat="1">
      <c r="B2146" s="130"/>
      <c r="M2146" s="132"/>
    </row>
    <row r="2147" spans="2:13" s="119" customFormat="1">
      <c r="B2147" s="130"/>
      <c r="M2147" s="132"/>
    </row>
    <row r="2148" spans="2:13" s="119" customFormat="1">
      <c r="B2148" s="130"/>
      <c r="M2148" s="132"/>
    </row>
    <row r="2149" spans="2:13" s="119" customFormat="1">
      <c r="B2149" s="130"/>
      <c r="M2149" s="132"/>
    </row>
    <row r="2150" spans="2:13" s="119" customFormat="1">
      <c r="B2150" s="130"/>
      <c r="M2150" s="132"/>
    </row>
    <row r="2151" spans="2:13" s="119" customFormat="1">
      <c r="B2151" s="130"/>
      <c r="M2151" s="132"/>
    </row>
    <row r="2152" spans="2:13" s="119" customFormat="1">
      <c r="B2152" s="130"/>
      <c r="M2152" s="132"/>
    </row>
    <row r="2153" spans="2:13" s="119" customFormat="1">
      <c r="B2153" s="130"/>
      <c r="M2153" s="132"/>
    </row>
    <row r="2154" spans="2:13" s="119" customFormat="1">
      <c r="B2154" s="130"/>
      <c r="M2154" s="132"/>
    </row>
    <row r="2155" spans="2:13" s="119" customFormat="1">
      <c r="B2155" s="130"/>
      <c r="M2155" s="132"/>
    </row>
    <row r="2156" spans="2:13" s="119" customFormat="1">
      <c r="B2156" s="130"/>
      <c r="M2156" s="132"/>
    </row>
    <row r="2157" spans="2:13" s="119" customFormat="1">
      <c r="B2157" s="130"/>
      <c r="M2157" s="132"/>
    </row>
    <row r="2158" spans="2:13" s="119" customFormat="1">
      <c r="B2158" s="130"/>
      <c r="M2158" s="132"/>
    </row>
    <row r="2159" spans="2:13" s="119" customFormat="1">
      <c r="B2159" s="130"/>
      <c r="M2159" s="132"/>
    </row>
    <row r="2160" spans="2:13" s="119" customFormat="1">
      <c r="B2160" s="130"/>
      <c r="M2160" s="132"/>
    </row>
    <row r="2161" spans="2:13" s="119" customFormat="1">
      <c r="B2161" s="130"/>
      <c r="M2161" s="132"/>
    </row>
    <row r="2162" spans="2:13" s="119" customFormat="1">
      <c r="B2162" s="130"/>
      <c r="M2162" s="132"/>
    </row>
    <row r="2163" spans="2:13" s="119" customFormat="1">
      <c r="B2163" s="130"/>
      <c r="M2163" s="132"/>
    </row>
    <row r="2164" spans="2:13" s="119" customFormat="1">
      <c r="B2164" s="130"/>
      <c r="M2164" s="132"/>
    </row>
    <row r="2165" spans="2:13" s="119" customFormat="1">
      <c r="B2165" s="130"/>
      <c r="M2165" s="132"/>
    </row>
    <row r="2166" spans="2:13" s="119" customFormat="1">
      <c r="B2166" s="130"/>
      <c r="M2166" s="132"/>
    </row>
    <row r="2167" spans="2:13" s="119" customFormat="1">
      <c r="B2167" s="130"/>
      <c r="M2167" s="132"/>
    </row>
    <row r="2168" spans="2:13" s="119" customFormat="1">
      <c r="B2168" s="130"/>
      <c r="M2168" s="132"/>
    </row>
    <row r="2169" spans="2:13" s="119" customFormat="1">
      <c r="B2169" s="130"/>
      <c r="M2169" s="132"/>
    </row>
    <row r="2170" spans="2:13" s="119" customFormat="1">
      <c r="B2170" s="130"/>
      <c r="M2170" s="132"/>
    </row>
    <row r="2171" spans="2:13" s="119" customFormat="1">
      <c r="B2171" s="130"/>
      <c r="M2171" s="132"/>
    </row>
    <row r="2172" spans="2:13" s="119" customFormat="1">
      <c r="B2172" s="130"/>
      <c r="M2172" s="132"/>
    </row>
    <row r="2173" spans="2:13" s="119" customFormat="1">
      <c r="B2173" s="130"/>
      <c r="M2173" s="132"/>
    </row>
    <row r="2174" spans="2:13" s="119" customFormat="1">
      <c r="B2174" s="130"/>
      <c r="M2174" s="132"/>
    </row>
    <row r="2175" spans="2:13" s="119" customFormat="1">
      <c r="B2175" s="130"/>
      <c r="M2175" s="132"/>
    </row>
    <row r="2176" spans="2:13" s="119" customFormat="1">
      <c r="B2176" s="130"/>
      <c r="M2176" s="132"/>
    </row>
    <row r="2177" spans="2:13" s="119" customFormat="1">
      <c r="B2177" s="130"/>
      <c r="M2177" s="132"/>
    </row>
    <row r="2178" spans="2:13" s="119" customFormat="1">
      <c r="B2178" s="130"/>
      <c r="M2178" s="132"/>
    </row>
    <row r="2179" spans="2:13" s="119" customFormat="1">
      <c r="B2179" s="130"/>
      <c r="M2179" s="132"/>
    </row>
    <row r="2180" spans="2:13" s="119" customFormat="1">
      <c r="B2180" s="130"/>
      <c r="M2180" s="132"/>
    </row>
    <row r="2181" spans="2:13" s="119" customFormat="1">
      <c r="B2181" s="130"/>
      <c r="M2181" s="132"/>
    </row>
    <row r="2182" spans="2:13" s="119" customFormat="1">
      <c r="B2182" s="130"/>
      <c r="M2182" s="132"/>
    </row>
    <row r="2183" spans="2:13" s="119" customFormat="1">
      <c r="B2183" s="130"/>
      <c r="M2183" s="132"/>
    </row>
    <row r="2184" spans="2:13" s="119" customFormat="1">
      <c r="B2184" s="130"/>
      <c r="M2184" s="132"/>
    </row>
    <row r="2185" spans="2:13" s="119" customFormat="1">
      <c r="B2185" s="130"/>
      <c r="M2185" s="132"/>
    </row>
    <row r="2186" spans="2:13" s="119" customFormat="1">
      <c r="B2186" s="130"/>
      <c r="M2186" s="132"/>
    </row>
    <row r="2187" spans="2:13" s="119" customFormat="1">
      <c r="B2187" s="130"/>
      <c r="M2187" s="132"/>
    </row>
    <row r="2188" spans="2:13" s="119" customFormat="1">
      <c r="B2188" s="130"/>
      <c r="M2188" s="132"/>
    </row>
    <row r="2189" spans="2:13" s="119" customFormat="1">
      <c r="B2189" s="130"/>
      <c r="M2189" s="132"/>
    </row>
    <row r="2190" spans="2:13" s="119" customFormat="1">
      <c r="B2190" s="130"/>
      <c r="M2190" s="132"/>
    </row>
    <row r="2191" spans="2:13" s="119" customFormat="1">
      <c r="B2191" s="130"/>
      <c r="M2191" s="132"/>
    </row>
    <row r="2192" spans="2:13" s="119" customFormat="1">
      <c r="B2192" s="130"/>
      <c r="M2192" s="132"/>
    </row>
    <row r="2193" spans="2:13" s="119" customFormat="1">
      <c r="B2193" s="130"/>
      <c r="M2193" s="132"/>
    </row>
    <row r="2194" spans="2:13" s="119" customFormat="1">
      <c r="B2194" s="130"/>
      <c r="M2194" s="132"/>
    </row>
    <row r="2195" spans="2:13" s="119" customFormat="1">
      <c r="B2195" s="130"/>
      <c r="M2195" s="132"/>
    </row>
    <row r="2196" spans="2:13" s="119" customFormat="1">
      <c r="B2196" s="130"/>
      <c r="M2196" s="132"/>
    </row>
    <row r="2197" spans="2:13" s="119" customFormat="1">
      <c r="B2197" s="130"/>
      <c r="M2197" s="132"/>
    </row>
    <row r="2198" spans="2:13" s="119" customFormat="1">
      <c r="B2198" s="130"/>
      <c r="M2198" s="132"/>
    </row>
    <row r="2199" spans="2:13" s="119" customFormat="1">
      <c r="B2199" s="130"/>
      <c r="M2199" s="132"/>
    </row>
    <row r="2200" spans="2:13" s="119" customFormat="1">
      <c r="B2200" s="130"/>
      <c r="M2200" s="132"/>
    </row>
    <row r="2201" spans="2:13" s="119" customFormat="1">
      <c r="B2201" s="130"/>
      <c r="M2201" s="132"/>
    </row>
    <row r="2202" spans="2:13" s="119" customFormat="1">
      <c r="B2202" s="130"/>
      <c r="M2202" s="132"/>
    </row>
    <row r="2203" spans="2:13" s="119" customFormat="1">
      <c r="B2203" s="130"/>
      <c r="M2203" s="132"/>
    </row>
    <row r="2204" spans="2:13" s="119" customFormat="1">
      <c r="B2204" s="130"/>
      <c r="M2204" s="132"/>
    </row>
    <row r="2205" spans="2:13" s="119" customFormat="1">
      <c r="B2205" s="130"/>
      <c r="M2205" s="132"/>
    </row>
    <row r="2206" spans="2:13" s="119" customFormat="1">
      <c r="B2206" s="130"/>
      <c r="M2206" s="132"/>
    </row>
    <row r="2207" spans="2:13" s="119" customFormat="1">
      <c r="B2207" s="130"/>
      <c r="M2207" s="132"/>
    </row>
    <row r="2208" spans="2:13" s="119" customFormat="1">
      <c r="B2208" s="130"/>
      <c r="M2208" s="132"/>
    </row>
    <row r="2209" spans="2:13" s="119" customFormat="1">
      <c r="B2209" s="130"/>
      <c r="M2209" s="132"/>
    </row>
    <row r="2210" spans="2:13" s="119" customFormat="1">
      <c r="B2210" s="130"/>
      <c r="M2210" s="132"/>
    </row>
    <row r="2211" spans="2:13" s="119" customFormat="1">
      <c r="B2211" s="130"/>
      <c r="M2211" s="132"/>
    </row>
    <row r="2212" spans="2:13" s="119" customFormat="1">
      <c r="B2212" s="130"/>
      <c r="M2212" s="132"/>
    </row>
    <row r="2213" spans="2:13" s="119" customFormat="1">
      <c r="B2213" s="130"/>
      <c r="M2213" s="132"/>
    </row>
    <row r="2214" spans="2:13" s="119" customFormat="1">
      <c r="B2214" s="130"/>
      <c r="M2214" s="132"/>
    </row>
    <row r="2215" spans="2:13" s="119" customFormat="1">
      <c r="B2215" s="130"/>
      <c r="M2215" s="132"/>
    </row>
    <row r="2216" spans="2:13" s="119" customFormat="1">
      <c r="B2216" s="130"/>
      <c r="M2216" s="132"/>
    </row>
    <row r="2217" spans="2:13" s="119" customFormat="1">
      <c r="B2217" s="130"/>
      <c r="M2217" s="132"/>
    </row>
    <row r="2218" spans="2:13" s="119" customFormat="1">
      <c r="B2218" s="130"/>
      <c r="M2218" s="132"/>
    </row>
    <row r="2219" spans="2:13" s="119" customFormat="1">
      <c r="B2219" s="130"/>
      <c r="M2219" s="132"/>
    </row>
    <row r="2220" spans="2:13" s="119" customFormat="1">
      <c r="B2220" s="130"/>
      <c r="M2220" s="132"/>
    </row>
    <row r="2221" spans="2:13" s="119" customFormat="1">
      <c r="B2221" s="130"/>
      <c r="M2221" s="132"/>
    </row>
    <row r="2222" spans="2:13" s="119" customFormat="1">
      <c r="B2222" s="130"/>
      <c r="M2222" s="132"/>
    </row>
    <row r="2223" spans="2:13" s="119" customFormat="1">
      <c r="B2223" s="130"/>
      <c r="M2223" s="132"/>
    </row>
    <row r="2224" spans="2:13" s="119" customFormat="1">
      <c r="B2224" s="130"/>
      <c r="M2224" s="132"/>
    </row>
    <row r="2225" spans="2:13" s="119" customFormat="1">
      <c r="B2225" s="130"/>
      <c r="M2225" s="132"/>
    </row>
    <row r="2226" spans="2:13" s="119" customFormat="1">
      <c r="B2226" s="130"/>
      <c r="M2226" s="132"/>
    </row>
    <row r="2227" spans="2:13" s="119" customFormat="1">
      <c r="B2227" s="130"/>
      <c r="M2227" s="132"/>
    </row>
    <row r="2228" spans="2:13" s="119" customFormat="1">
      <c r="B2228" s="130"/>
      <c r="M2228" s="132"/>
    </row>
    <row r="2229" spans="2:13" s="119" customFormat="1">
      <c r="B2229" s="130"/>
      <c r="M2229" s="132"/>
    </row>
    <row r="2230" spans="2:13" s="119" customFormat="1">
      <c r="B2230" s="130"/>
      <c r="M2230" s="132"/>
    </row>
    <row r="2231" spans="2:13" s="119" customFormat="1">
      <c r="B2231" s="130"/>
      <c r="M2231" s="132"/>
    </row>
    <row r="2232" spans="2:13" s="119" customFormat="1">
      <c r="B2232" s="130"/>
      <c r="M2232" s="132"/>
    </row>
    <row r="2233" spans="2:13" s="119" customFormat="1">
      <c r="B2233" s="130"/>
      <c r="M2233" s="132"/>
    </row>
    <row r="2234" spans="2:13" s="119" customFormat="1">
      <c r="B2234" s="130"/>
      <c r="M2234" s="132"/>
    </row>
    <row r="2235" spans="2:13" s="119" customFormat="1">
      <c r="B2235" s="130"/>
      <c r="M2235" s="132"/>
    </row>
    <row r="2236" spans="2:13" s="119" customFormat="1">
      <c r="B2236" s="130"/>
      <c r="M2236" s="132"/>
    </row>
    <row r="2237" spans="2:13" s="119" customFormat="1">
      <c r="B2237" s="130"/>
      <c r="M2237" s="132"/>
    </row>
    <row r="2238" spans="2:13" s="119" customFormat="1">
      <c r="B2238" s="130"/>
      <c r="M2238" s="132"/>
    </row>
    <row r="2239" spans="2:13" s="119" customFormat="1">
      <c r="B2239" s="130"/>
      <c r="M2239" s="132"/>
    </row>
    <row r="2240" spans="2:13" s="119" customFormat="1">
      <c r="B2240" s="130"/>
      <c r="M2240" s="132"/>
    </row>
    <row r="2241" spans="2:13" s="119" customFormat="1">
      <c r="B2241" s="130"/>
      <c r="M2241" s="132"/>
    </row>
    <row r="2242" spans="2:13" s="119" customFormat="1">
      <c r="B2242" s="130"/>
      <c r="M2242" s="132"/>
    </row>
    <row r="2243" spans="2:13" s="119" customFormat="1">
      <c r="B2243" s="130"/>
      <c r="M2243" s="132"/>
    </row>
    <row r="2244" spans="2:13" s="119" customFormat="1">
      <c r="B2244" s="130"/>
      <c r="M2244" s="132"/>
    </row>
    <row r="2245" spans="2:13" s="119" customFormat="1">
      <c r="B2245" s="130"/>
      <c r="M2245" s="132"/>
    </row>
    <row r="2246" spans="2:13" s="119" customFormat="1">
      <c r="B2246" s="130"/>
      <c r="M2246" s="132"/>
    </row>
    <row r="2247" spans="2:13" s="119" customFormat="1">
      <c r="B2247" s="130"/>
      <c r="M2247" s="132"/>
    </row>
    <row r="2248" spans="2:13" s="119" customFormat="1">
      <c r="B2248" s="130"/>
      <c r="M2248" s="132"/>
    </row>
    <row r="2249" spans="2:13" s="119" customFormat="1">
      <c r="B2249" s="130"/>
      <c r="M2249" s="132"/>
    </row>
    <row r="2250" spans="2:13" s="119" customFormat="1">
      <c r="B2250" s="130"/>
      <c r="M2250" s="132"/>
    </row>
    <row r="2251" spans="2:13" s="119" customFormat="1">
      <c r="B2251" s="130"/>
      <c r="M2251" s="132"/>
    </row>
    <row r="2252" spans="2:13" s="119" customFormat="1">
      <c r="B2252" s="130"/>
      <c r="M2252" s="132"/>
    </row>
    <row r="2253" spans="2:13" s="119" customFormat="1">
      <c r="B2253" s="130"/>
      <c r="M2253" s="132"/>
    </row>
    <row r="2254" spans="2:13" s="119" customFormat="1">
      <c r="B2254" s="130"/>
      <c r="M2254" s="132"/>
    </row>
    <row r="2255" spans="2:13" s="119" customFormat="1">
      <c r="B2255" s="130"/>
      <c r="M2255" s="132"/>
    </row>
    <row r="2256" spans="2:13" s="119" customFormat="1">
      <c r="B2256" s="130"/>
      <c r="M2256" s="132"/>
    </row>
    <row r="2257" spans="2:13" s="119" customFormat="1">
      <c r="B2257" s="130"/>
      <c r="M2257" s="132"/>
    </row>
    <row r="2258" spans="2:13" s="119" customFormat="1">
      <c r="B2258" s="130"/>
      <c r="M2258" s="132"/>
    </row>
    <row r="2259" spans="2:13" s="119" customFormat="1">
      <c r="B2259" s="130"/>
      <c r="M2259" s="132"/>
    </row>
    <row r="2260" spans="2:13" s="119" customFormat="1">
      <c r="B2260" s="130"/>
      <c r="M2260" s="132"/>
    </row>
    <row r="2261" spans="2:13" s="119" customFormat="1">
      <c r="B2261" s="130"/>
      <c r="M2261" s="132"/>
    </row>
    <row r="2262" spans="2:13" s="119" customFormat="1">
      <c r="B2262" s="130"/>
      <c r="M2262" s="132"/>
    </row>
    <row r="2263" spans="2:13" s="119" customFormat="1">
      <c r="B2263" s="130"/>
      <c r="M2263" s="132"/>
    </row>
    <row r="2264" spans="2:13" s="119" customFormat="1">
      <c r="B2264" s="130"/>
      <c r="M2264" s="132"/>
    </row>
    <row r="2265" spans="2:13" s="119" customFormat="1">
      <c r="B2265" s="130"/>
      <c r="M2265" s="132"/>
    </row>
    <row r="2266" spans="2:13" s="119" customFormat="1">
      <c r="B2266" s="130"/>
      <c r="M2266" s="132"/>
    </row>
    <row r="2267" spans="2:13" s="119" customFormat="1">
      <c r="B2267" s="130"/>
      <c r="M2267" s="132"/>
    </row>
    <row r="2268" spans="2:13" s="119" customFormat="1">
      <c r="B2268" s="130"/>
      <c r="M2268" s="132"/>
    </row>
    <row r="2269" spans="2:13" s="119" customFormat="1">
      <c r="B2269" s="130"/>
      <c r="M2269" s="132"/>
    </row>
    <row r="2270" spans="2:13" s="119" customFormat="1">
      <c r="B2270" s="130"/>
      <c r="M2270" s="132"/>
    </row>
    <row r="2271" spans="2:13" s="119" customFormat="1">
      <c r="B2271" s="130"/>
      <c r="M2271" s="132"/>
    </row>
    <row r="2272" spans="2:13" s="119" customFormat="1">
      <c r="B2272" s="130"/>
      <c r="M2272" s="132"/>
    </row>
    <row r="2273" spans="2:13" s="119" customFormat="1">
      <c r="B2273" s="130"/>
      <c r="M2273" s="132"/>
    </row>
    <row r="2274" spans="2:13" s="119" customFormat="1">
      <c r="B2274" s="130"/>
      <c r="M2274" s="132"/>
    </row>
    <row r="2275" spans="2:13" s="119" customFormat="1">
      <c r="B2275" s="130"/>
      <c r="M2275" s="132"/>
    </row>
    <row r="2276" spans="2:13" s="119" customFormat="1">
      <c r="B2276" s="130"/>
      <c r="M2276" s="132"/>
    </row>
    <row r="2277" spans="2:13" s="119" customFormat="1">
      <c r="B2277" s="130"/>
      <c r="M2277" s="132"/>
    </row>
    <row r="2278" spans="2:13" s="119" customFormat="1">
      <c r="B2278" s="130"/>
      <c r="M2278" s="132"/>
    </row>
    <row r="2279" spans="2:13" s="119" customFormat="1">
      <c r="B2279" s="130"/>
      <c r="M2279" s="132"/>
    </row>
    <row r="2280" spans="2:13" s="119" customFormat="1">
      <c r="B2280" s="130"/>
      <c r="M2280" s="132"/>
    </row>
    <row r="2281" spans="2:13" s="119" customFormat="1">
      <c r="B2281" s="130"/>
      <c r="M2281" s="132"/>
    </row>
    <row r="2282" spans="2:13" s="119" customFormat="1">
      <c r="B2282" s="130"/>
      <c r="M2282" s="132"/>
    </row>
    <row r="2283" spans="2:13" s="119" customFormat="1">
      <c r="B2283" s="130"/>
      <c r="M2283" s="132"/>
    </row>
    <row r="2284" spans="2:13" s="119" customFormat="1">
      <c r="B2284" s="130"/>
      <c r="M2284" s="132"/>
    </row>
    <row r="2285" spans="2:13" s="119" customFormat="1">
      <c r="B2285" s="130"/>
      <c r="M2285" s="132"/>
    </row>
    <row r="2286" spans="2:13" s="119" customFormat="1">
      <c r="B2286" s="130"/>
      <c r="M2286" s="132"/>
    </row>
    <row r="2287" spans="2:13" s="119" customFormat="1">
      <c r="B2287" s="130"/>
      <c r="M2287" s="132"/>
    </row>
    <row r="2288" spans="2:13" s="119" customFormat="1">
      <c r="B2288" s="130"/>
      <c r="M2288" s="132"/>
    </row>
    <row r="2289" spans="2:13" s="119" customFormat="1">
      <c r="B2289" s="130"/>
      <c r="M2289" s="132"/>
    </row>
    <row r="2290" spans="2:13" s="119" customFormat="1">
      <c r="B2290" s="130"/>
      <c r="M2290" s="132"/>
    </row>
    <row r="2291" spans="2:13" s="119" customFormat="1">
      <c r="B2291" s="130"/>
      <c r="M2291" s="132"/>
    </row>
    <row r="2292" spans="2:13" s="119" customFormat="1">
      <c r="B2292" s="130"/>
      <c r="M2292" s="132"/>
    </row>
    <row r="2293" spans="2:13" s="119" customFormat="1">
      <c r="B2293" s="130"/>
      <c r="M2293" s="132"/>
    </row>
    <row r="2294" spans="2:13" s="119" customFormat="1">
      <c r="B2294" s="130"/>
      <c r="M2294" s="132"/>
    </row>
    <row r="2295" spans="2:13" s="119" customFormat="1">
      <c r="B2295" s="130"/>
      <c r="M2295" s="132"/>
    </row>
    <row r="2296" spans="2:13" s="119" customFormat="1">
      <c r="B2296" s="130"/>
      <c r="M2296" s="132"/>
    </row>
    <row r="2297" spans="2:13" s="119" customFormat="1">
      <c r="B2297" s="130"/>
      <c r="M2297" s="132"/>
    </row>
    <row r="2298" spans="2:13" s="119" customFormat="1">
      <c r="B2298" s="130"/>
      <c r="M2298" s="132"/>
    </row>
    <row r="2299" spans="2:13" s="119" customFormat="1">
      <c r="B2299" s="130"/>
      <c r="M2299" s="132"/>
    </row>
    <row r="2300" spans="2:13" s="119" customFormat="1">
      <c r="B2300" s="130"/>
      <c r="M2300" s="132"/>
    </row>
    <row r="2301" spans="2:13" s="119" customFormat="1">
      <c r="B2301" s="130"/>
      <c r="M2301" s="132"/>
    </row>
    <row r="2302" spans="2:13" s="119" customFormat="1">
      <c r="B2302" s="130"/>
      <c r="M2302" s="132"/>
    </row>
    <row r="2303" spans="2:13" s="119" customFormat="1">
      <c r="B2303" s="130"/>
      <c r="M2303" s="132"/>
    </row>
    <row r="2304" spans="2:13" s="119" customFormat="1">
      <c r="B2304" s="130"/>
      <c r="M2304" s="132"/>
    </row>
    <row r="2305" spans="2:13" s="119" customFormat="1">
      <c r="B2305" s="130"/>
      <c r="M2305" s="132"/>
    </row>
    <row r="2306" spans="2:13" s="119" customFormat="1">
      <c r="B2306" s="130"/>
      <c r="M2306" s="132"/>
    </row>
    <row r="2307" spans="2:13" s="119" customFormat="1">
      <c r="B2307" s="130"/>
      <c r="M2307" s="132"/>
    </row>
    <row r="2308" spans="2:13" s="119" customFormat="1">
      <c r="B2308" s="130"/>
      <c r="M2308" s="132"/>
    </row>
    <row r="2309" spans="2:13" s="119" customFormat="1">
      <c r="B2309" s="130"/>
      <c r="M2309" s="132"/>
    </row>
    <row r="2310" spans="2:13" s="119" customFormat="1">
      <c r="B2310" s="130"/>
      <c r="M2310" s="132"/>
    </row>
    <row r="2311" spans="2:13" s="119" customFormat="1">
      <c r="B2311" s="130"/>
      <c r="M2311" s="132"/>
    </row>
    <row r="2312" spans="2:13" s="119" customFormat="1">
      <c r="B2312" s="130"/>
      <c r="M2312" s="132"/>
    </row>
    <row r="2313" spans="2:13" s="119" customFormat="1">
      <c r="B2313" s="130"/>
      <c r="M2313" s="132"/>
    </row>
    <row r="2314" spans="2:13" s="119" customFormat="1">
      <c r="B2314" s="130"/>
      <c r="M2314" s="132"/>
    </row>
    <row r="2315" spans="2:13" s="119" customFormat="1">
      <c r="B2315" s="130"/>
      <c r="M2315" s="132"/>
    </row>
    <row r="2316" spans="2:13" s="119" customFormat="1">
      <c r="B2316" s="130"/>
      <c r="M2316" s="132"/>
    </row>
    <row r="2317" spans="2:13" s="119" customFormat="1">
      <c r="B2317" s="130"/>
      <c r="M2317" s="132"/>
    </row>
    <row r="2318" spans="2:13" s="119" customFormat="1">
      <c r="B2318" s="130"/>
      <c r="M2318" s="132"/>
    </row>
    <row r="2319" spans="2:13" s="119" customFormat="1">
      <c r="B2319" s="130"/>
      <c r="M2319" s="132"/>
    </row>
    <row r="2320" spans="2:13" s="119" customFormat="1">
      <c r="B2320" s="130"/>
      <c r="M2320" s="132"/>
    </row>
    <row r="2321" spans="2:13" s="119" customFormat="1">
      <c r="B2321" s="130"/>
      <c r="M2321" s="132"/>
    </row>
    <row r="2322" spans="2:13" s="119" customFormat="1">
      <c r="B2322" s="130"/>
      <c r="M2322" s="132"/>
    </row>
    <row r="2323" spans="2:13" s="119" customFormat="1">
      <c r="B2323" s="130"/>
      <c r="M2323" s="132"/>
    </row>
    <row r="2324" spans="2:13" s="119" customFormat="1">
      <c r="B2324" s="130"/>
      <c r="M2324" s="132"/>
    </row>
    <row r="2325" spans="2:13" s="119" customFormat="1">
      <c r="B2325" s="130"/>
      <c r="M2325" s="132"/>
    </row>
    <row r="2326" spans="2:13" s="119" customFormat="1">
      <c r="B2326" s="130"/>
      <c r="M2326" s="132"/>
    </row>
    <row r="2327" spans="2:13" s="119" customFormat="1">
      <c r="B2327" s="130"/>
      <c r="M2327" s="132"/>
    </row>
    <row r="2328" spans="2:13" s="119" customFormat="1">
      <c r="B2328" s="130"/>
      <c r="M2328" s="132"/>
    </row>
    <row r="2329" spans="2:13" s="119" customFormat="1">
      <c r="B2329" s="130"/>
      <c r="M2329" s="132"/>
    </row>
    <row r="2330" spans="2:13" s="119" customFormat="1">
      <c r="B2330" s="130"/>
      <c r="M2330" s="132"/>
    </row>
    <row r="2331" spans="2:13" s="119" customFormat="1">
      <c r="B2331" s="130"/>
      <c r="M2331" s="132"/>
    </row>
    <row r="2332" spans="2:13" s="119" customFormat="1">
      <c r="B2332" s="130"/>
      <c r="M2332" s="132"/>
    </row>
    <row r="2333" spans="2:13" s="119" customFormat="1">
      <c r="B2333" s="130"/>
      <c r="M2333" s="132"/>
    </row>
    <row r="2334" spans="2:13" s="119" customFormat="1">
      <c r="B2334" s="130"/>
      <c r="M2334" s="132"/>
    </row>
    <row r="2335" spans="2:13" s="119" customFormat="1">
      <c r="B2335" s="130"/>
      <c r="M2335" s="132"/>
    </row>
    <row r="2336" spans="2:13" s="119" customFormat="1">
      <c r="B2336" s="130"/>
      <c r="M2336" s="132"/>
    </row>
    <row r="2337" spans="2:13" s="119" customFormat="1">
      <c r="B2337" s="130"/>
      <c r="M2337" s="132"/>
    </row>
    <row r="2338" spans="2:13" s="119" customFormat="1">
      <c r="B2338" s="130"/>
      <c r="M2338" s="132"/>
    </row>
    <row r="2339" spans="2:13" s="119" customFormat="1">
      <c r="B2339" s="130"/>
      <c r="M2339" s="132"/>
    </row>
    <row r="2340" spans="2:13" s="119" customFormat="1">
      <c r="B2340" s="130"/>
      <c r="M2340" s="132"/>
    </row>
    <row r="2341" spans="2:13" s="119" customFormat="1">
      <c r="B2341" s="130"/>
      <c r="M2341" s="132"/>
    </row>
    <row r="2342" spans="2:13" s="119" customFormat="1">
      <c r="B2342" s="130"/>
      <c r="M2342" s="132"/>
    </row>
    <row r="2343" spans="2:13" s="119" customFormat="1">
      <c r="B2343" s="130"/>
      <c r="M2343" s="132"/>
    </row>
    <row r="2344" spans="2:13" s="119" customFormat="1">
      <c r="B2344" s="130"/>
      <c r="M2344" s="132"/>
    </row>
    <row r="2345" spans="2:13" s="119" customFormat="1">
      <c r="B2345" s="130"/>
      <c r="M2345" s="132"/>
    </row>
    <row r="2346" spans="2:13" s="119" customFormat="1">
      <c r="B2346" s="130"/>
      <c r="M2346" s="132"/>
    </row>
    <row r="2347" spans="2:13" s="119" customFormat="1">
      <c r="B2347" s="130"/>
      <c r="M2347" s="132"/>
    </row>
    <row r="2348" spans="2:13" s="119" customFormat="1">
      <c r="B2348" s="130"/>
      <c r="M2348" s="132"/>
    </row>
    <row r="2349" spans="2:13" s="119" customFormat="1">
      <c r="B2349" s="130"/>
      <c r="M2349" s="132"/>
    </row>
    <row r="2350" spans="2:13" s="119" customFormat="1">
      <c r="B2350" s="130"/>
      <c r="M2350" s="132"/>
    </row>
    <row r="2351" spans="2:13" s="119" customFormat="1">
      <c r="B2351" s="130"/>
      <c r="M2351" s="132"/>
    </row>
    <row r="2352" spans="2:13" s="119" customFormat="1">
      <c r="B2352" s="130"/>
      <c r="M2352" s="132"/>
    </row>
    <row r="2353" spans="2:13" s="119" customFormat="1">
      <c r="B2353" s="130"/>
      <c r="M2353" s="132"/>
    </row>
    <row r="2354" spans="2:13" s="119" customFormat="1">
      <c r="B2354" s="130"/>
      <c r="M2354" s="132"/>
    </row>
    <row r="2355" spans="2:13" s="119" customFormat="1">
      <c r="B2355" s="130"/>
      <c r="M2355" s="132"/>
    </row>
    <row r="2356" spans="2:13" s="119" customFormat="1">
      <c r="B2356" s="130"/>
      <c r="M2356" s="132"/>
    </row>
    <row r="2357" spans="2:13" s="119" customFormat="1">
      <c r="B2357" s="130"/>
      <c r="M2357" s="132"/>
    </row>
    <row r="2358" spans="2:13" s="119" customFormat="1">
      <c r="B2358" s="130"/>
      <c r="M2358" s="132"/>
    </row>
    <row r="2359" spans="2:13" s="119" customFormat="1">
      <c r="B2359" s="130"/>
      <c r="M2359" s="132"/>
    </row>
    <row r="2360" spans="2:13" s="119" customFormat="1">
      <c r="B2360" s="130"/>
      <c r="M2360" s="132"/>
    </row>
    <row r="2361" spans="2:13" s="119" customFormat="1">
      <c r="B2361" s="130"/>
      <c r="M2361" s="132"/>
    </row>
    <row r="2362" spans="2:13" s="119" customFormat="1">
      <c r="B2362" s="130"/>
      <c r="M2362" s="132"/>
    </row>
    <row r="2363" spans="2:13" s="119" customFormat="1">
      <c r="B2363" s="130"/>
      <c r="M2363" s="132"/>
    </row>
    <row r="2364" spans="2:13" s="119" customFormat="1">
      <c r="B2364" s="130"/>
      <c r="M2364" s="132"/>
    </row>
    <row r="2365" spans="2:13" s="119" customFormat="1">
      <c r="B2365" s="130"/>
      <c r="M2365" s="132"/>
    </row>
    <row r="2366" spans="2:13" s="119" customFormat="1">
      <c r="B2366" s="130"/>
      <c r="M2366" s="132"/>
    </row>
    <row r="2367" spans="2:13" s="119" customFormat="1">
      <c r="B2367" s="130"/>
      <c r="M2367" s="132"/>
    </row>
    <row r="2368" spans="2:13" s="119" customFormat="1">
      <c r="B2368" s="130"/>
      <c r="M2368" s="132"/>
    </row>
    <row r="2369" spans="2:13" s="119" customFormat="1">
      <c r="B2369" s="130"/>
      <c r="M2369" s="132"/>
    </row>
    <row r="2370" spans="2:13" s="119" customFormat="1">
      <c r="B2370" s="130"/>
      <c r="M2370" s="132"/>
    </row>
    <row r="2371" spans="2:13" s="119" customFormat="1">
      <c r="B2371" s="130"/>
      <c r="M2371" s="132"/>
    </row>
    <row r="2372" spans="2:13" s="119" customFormat="1">
      <c r="B2372" s="130"/>
      <c r="M2372" s="132"/>
    </row>
    <row r="2373" spans="2:13" s="119" customFormat="1">
      <c r="B2373" s="130"/>
      <c r="M2373" s="132"/>
    </row>
    <row r="2374" spans="2:13" s="119" customFormat="1">
      <c r="B2374" s="130"/>
      <c r="M2374" s="132"/>
    </row>
    <row r="2375" spans="2:13" s="119" customFormat="1">
      <c r="B2375" s="130"/>
      <c r="M2375" s="132"/>
    </row>
    <row r="2376" spans="2:13" s="119" customFormat="1">
      <c r="B2376" s="130"/>
      <c r="M2376" s="132"/>
    </row>
    <row r="2377" spans="2:13" s="119" customFormat="1">
      <c r="B2377" s="130"/>
      <c r="M2377" s="132"/>
    </row>
    <row r="2378" spans="2:13" s="119" customFormat="1">
      <c r="B2378" s="130"/>
      <c r="M2378" s="132"/>
    </row>
    <row r="2379" spans="2:13" s="119" customFormat="1">
      <c r="B2379" s="130"/>
      <c r="M2379" s="132"/>
    </row>
    <row r="2380" spans="2:13" s="119" customFormat="1">
      <c r="B2380" s="130"/>
      <c r="M2380" s="132"/>
    </row>
    <row r="2381" spans="2:13" s="119" customFormat="1">
      <c r="B2381" s="130"/>
      <c r="M2381" s="132"/>
    </row>
    <row r="2382" spans="2:13" s="119" customFormat="1">
      <c r="B2382" s="130"/>
      <c r="M2382" s="132"/>
    </row>
    <row r="2383" spans="2:13" s="119" customFormat="1">
      <c r="B2383" s="130"/>
      <c r="M2383" s="132"/>
    </row>
    <row r="2384" spans="2:13" s="119" customFormat="1">
      <c r="B2384" s="130"/>
      <c r="M2384" s="132"/>
    </row>
    <row r="2385" spans="2:13" s="119" customFormat="1">
      <c r="B2385" s="130"/>
      <c r="M2385" s="132"/>
    </row>
    <row r="2386" spans="2:13" s="119" customFormat="1">
      <c r="B2386" s="130"/>
      <c r="M2386" s="132"/>
    </row>
    <row r="2387" spans="2:13" s="119" customFormat="1">
      <c r="B2387" s="130"/>
      <c r="M2387" s="132"/>
    </row>
    <row r="2388" spans="2:13" s="119" customFormat="1">
      <c r="B2388" s="130"/>
      <c r="M2388" s="132"/>
    </row>
    <row r="2389" spans="2:13" s="119" customFormat="1">
      <c r="B2389" s="130"/>
      <c r="M2389" s="132"/>
    </row>
    <row r="2390" spans="2:13" s="119" customFormat="1">
      <c r="B2390" s="130"/>
      <c r="M2390" s="132"/>
    </row>
    <row r="2391" spans="2:13" s="119" customFormat="1">
      <c r="B2391" s="130"/>
      <c r="M2391" s="132"/>
    </row>
    <row r="2392" spans="2:13" s="119" customFormat="1">
      <c r="B2392" s="130"/>
      <c r="M2392" s="132"/>
    </row>
    <row r="2393" spans="2:13" s="119" customFormat="1">
      <c r="B2393" s="130"/>
      <c r="M2393" s="132"/>
    </row>
    <row r="2394" spans="2:13" s="119" customFormat="1">
      <c r="B2394" s="130"/>
      <c r="M2394" s="132"/>
    </row>
    <row r="2395" spans="2:13" s="119" customFormat="1">
      <c r="B2395" s="130"/>
      <c r="M2395" s="132"/>
    </row>
    <row r="2396" spans="2:13" s="119" customFormat="1">
      <c r="B2396" s="130"/>
      <c r="M2396" s="132"/>
    </row>
    <row r="2397" spans="2:13" s="119" customFormat="1">
      <c r="B2397" s="130"/>
      <c r="M2397" s="132"/>
    </row>
    <row r="2398" spans="2:13" s="119" customFormat="1">
      <c r="B2398" s="130"/>
      <c r="M2398" s="132"/>
    </row>
    <row r="2399" spans="2:13" s="119" customFormat="1">
      <c r="B2399" s="130"/>
      <c r="M2399" s="132"/>
    </row>
    <row r="2400" spans="2:13" s="119" customFormat="1">
      <c r="B2400" s="130"/>
      <c r="M2400" s="132"/>
    </row>
    <row r="2401" spans="2:13" s="119" customFormat="1">
      <c r="B2401" s="130"/>
      <c r="M2401" s="132"/>
    </row>
    <row r="2402" spans="2:13" s="119" customFormat="1">
      <c r="B2402" s="130"/>
      <c r="M2402" s="132"/>
    </row>
    <row r="2403" spans="2:13" s="119" customFormat="1">
      <c r="B2403" s="130"/>
      <c r="M2403" s="132"/>
    </row>
    <row r="2404" spans="2:13" s="119" customFormat="1">
      <c r="B2404" s="130"/>
      <c r="M2404" s="132"/>
    </row>
    <row r="2405" spans="2:13" s="119" customFormat="1">
      <c r="B2405" s="130"/>
      <c r="M2405" s="132"/>
    </row>
    <row r="2406" spans="2:13" s="119" customFormat="1">
      <c r="B2406" s="130"/>
      <c r="M2406" s="132"/>
    </row>
    <row r="2407" spans="2:13" s="119" customFormat="1">
      <c r="B2407" s="130"/>
      <c r="M2407" s="132"/>
    </row>
    <row r="2408" spans="2:13" s="119" customFormat="1">
      <c r="B2408" s="130"/>
      <c r="M2408" s="132"/>
    </row>
    <row r="2409" spans="2:13" s="119" customFormat="1">
      <c r="B2409" s="130"/>
      <c r="M2409" s="132"/>
    </row>
    <row r="2410" spans="2:13" s="119" customFormat="1">
      <c r="B2410" s="130"/>
      <c r="M2410" s="132"/>
    </row>
    <row r="2411" spans="2:13" s="119" customFormat="1">
      <c r="B2411" s="130"/>
      <c r="M2411" s="132"/>
    </row>
    <row r="2412" spans="2:13" s="119" customFormat="1">
      <c r="B2412" s="130"/>
      <c r="M2412" s="132"/>
    </row>
    <row r="2413" spans="2:13" s="119" customFormat="1">
      <c r="B2413" s="130"/>
      <c r="M2413" s="132"/>
    </row>
    <row r="2414" spans="2:13" s="119" customFormat="1">
      <c r="B2414" s="130"/>
      <c r="M2414" s="132"/>
    </row>
    <row r="2415" spans="2:13" s="119" customFormat="1">
      <c r="B2415" s="130"/>
      <c r="M2415" s="132"/>
    </row>
    <row r="2416" spans="2:13" s="119" customFormat="1">
      <c r="B2416" s="130"/>
      <c r="M2416" s="132"/>
    </row>
    <row r="2417" spans="2:13" s="119" customFormat="1">
      <c r="B2417" s="130"/>
      <c r="M2417" s="132"/>
    </row>
    <row r="2418" spans="2:13" s="119" customFormat="1">
      <c r="B2418" s="130"/>
      <c r="M2418" s="132"/>
    </row>
    <row r="2419" spans="2:13" s="119" customFormat="1">
      <c r="B2419" s="130"/>
      <c r="M2419" s="132"/>
    </row>
    <row r="2420" spans="2:13" s="119" customFormat="1">
      <c r="B2420" s="130"/>
      <c r="M2420" s="132"/>
    </row>
    <row r="2421" spans="2:13" s="119" customFormat="1">
      <c r="B2421" s="130"/>
      <c r="M2421" s="132"/>
    </row>
    <row r="2422" spans="2:13" s="119" customFormat="1">
      <c r="B2422" s="130"/>
      <c r="M2422" s="132"/>
    </row>
    <row r="2423" spans="2:13" s="119" customFormat="1">
      <c r="B2423" s="130"/>
      <c r="M2423" s="132"/>
    </row>
    <row r="2424" spans="2:13" s="119" customFormat="1">
      <c r="B2424" s="130"/>
      <c r="M2424" s="132"/>
    </row>
    <row r="2425" spans="2:13" s="119" customFormat="1">
      <c r="B2425" s="130"/>
      <c r="M2425" s="132"/>
    </row>
    <row r="2426" spans="2:13" s="119" customFormat="1">
      <c r="B2426" s="130"/>
      <c r="M2426" s="132"/>
    </row>
    <row r="2427" spans="2:13" s="119" customFormat="1">
      <c r="B2427" s="130"/>
      <c r="M2427" s="132"/>
    </row>
    <row r="2428" spans="2:13" s="119" customFormat="1">
      <c r="B2428" s="130"/>
      <c r="M2428" s="132"/>
    </row>
    <row r="2429" spans="2:13" s="119" customFormat="1">
      <c r="B2429" s="130"/>
      <c r="M2429" s="132"/>
    </row>
    <row r="2430" spans="2:13" s="119" customFormat="1">
      <c r="B2430" s="130"/>
      <c r="M2430" s="132"/>
    </row>
    <row r="2431" spans="2:13" s="119" customFormat="1">
      <c r="B2431" s="130"/>
      <c r="M2431" s="132"/>
    </row>
    <row r="2432" spans="2:13" s="119" customFormat="1">
      <c r="B2432" s="130"/>
      <c r="M2432" s="132"/>
    </row>
    <row r="2433" spans="2:13" s="119" customFormat="1">
      <c r="B2433" s="130"/>
      <c r="M2433" s="132"/>
    </row>
    <row r="2434" spans="2:13" s="119" customFormat="1">
      <c r="B2434" s="130"/>
      <c r="M2434" s="132"/>
    </row>
    <row r="2435" spans="2:13" s="119" customFormat="1">
      <c r="B2435" s="130"/>
      <c r="M2435" s="132"/>
    </row>
    <row r="2436" spans="2:13" s="119" customFormat="1">
      <c r="B2436" s="130"/>
      <c r="M2436" s="132"/>
    </row>
    <row r="2437" spans="2:13" s="119" customFormat="1">
      <c r="B2437" s="130"/>
      <c r="M2437" s="132"/>
    </row>
    <row r="2438" spans="2:13" s="119" customFormat="1">
      <c r="B2438" s="130"/>
      <c r="M2438" s="132"/>
    </row>
    <row r="2439" spans="2:13" s="119" customFormat="1">
      <c r="B2439" s="130"/>
      <c r="M2439" s="132"/>
    </row>
    <row r="2440" spans="2:13" s="119" customFormat="1">
      <c r="B2440" s="130"/>
      <c r="M2440" s="132"/>
    </row>
    <row r="2441" spans="2:13" s="119" customFormat="1">
      <c r="B2441" s="130"/>
      <c r="M2441" s="132"/>
    </row>
    <row r="2442" spans="2:13" s="119" customFormat="1">
      <c r="B2442" s="130"/>
      <c r="M2442" s="132"/>
    </row>
    <row r="2443" spans="2:13" s="119" customFormat="1">
      <c r="B2443" s="130"/>
      <c r="M2443" s="132"/>
    </row>
    <row r="2444" spans="2:13" s="119" customFormat="1">
      <c r="B2444" s="130"/>
      <c r="M2444" s="132"/>
    </row>
    <row r="2445" spans="2:13" s="119" customFormat="1">
      <c r="B2445" s="130"/>
      <c r="M2445" s="132"/>
    </row>
    <row r="2446" spans="2:13" s="119" customFormat="1">
      <c r="B2446" s="130"/>
      <c r="M2446" s="132"/>
    </row>
    <row r="2447" spans="2:13" s="119" customFormat="1">
      <c r="B2447" s="130"/>
      <c r="M2447" s="132"/>
    </row>
    <row r="2448" spans="2:13" s="119" customFormat="1">
      <c r="B2448" s="130"/>
      <c r="M2448" s="132"/>
    </row>
    <row r="2449" spans="2:13" s="119" customFormat="1">
      <c r="B2449" s="130"/>
      <c r="M2449" s="132"/>
    </row>
    <row r="2450" spans="2:13" s="119" customFormat="1">
      <c r="B2450" s="130"/>
      <c r="M2450" s="132"/>
    </row>
    <row r="2451" spans="2:13" s="119" customFormat="1">
      <c r="B2451" s="130"/>
      <c r="M2451" s="132"/>
    </row>
    <row r="2452" spans="2:13" s="119" customFormat="1">
      <c r="B2452" s="130"/>
      <c r="M2452" s="132"/>
    </row>
    <row r="2453" spans="2:13" s="119" customFormat="1">
      <c r="B2453" s="130"/>
      <c r="M2453" s="132"/>
    </row>
    <row r="2454" spans="2:13" s="119" customFormat="1">
      <c r="B2454" s="130"/>
      <c r="M2454" s="132"/>
    </row>
    <row r="2455" spans="2:13" s="119" customFormat="1">
      <c r="B2455" s="130"/>
      <c r="M2455" s="132"/>
    </row>
    <row r="2456" spans="2:13" s="119" customFormat="1">
      <c r="B2456" s="130"/>
      <c r="M2456" s="132"/>
    </row>
    <row r="2457" spans="2:13" s="119" customFormat="1">
      <c r="B2457" s="130"/>
      <c r="M2457" s="132"/>
    </row>
    <row r="2458" spans="2:13" s="119" customFormat="1">
      <c r="B2458" s="130"/>
      <c r="M2458" s="132"/>
    </row>
    <row r="2459" spans="2:13" s="119" customFormat="1">
      <c r="B2459" s="130"/>
      <c r="M2459" s="132"/>
    </row>
    <row r="2460" spans="2:13" s="119" customFormat="1">
      <c r="B2460" s="130"/>
      <c r="M2460" s="132"/>
    </row>
    <row r="2461" spans="2:13" s="119" customFormat="1">
      <c r="B2461" s="130"/>
      <c r="M2461" s="132"/>
    </row>
    <row r="2462" spans="2:13" s="119" customFormat="1">
      <c r="B2462" s="130"/>
      <c r="M2462" s="132"/>
    </row>
    <row r="2463" spans="2:13" s="119" customFormat="1">
      <c r="B2463" s="130"/>
      <c r="M2463" s="132"/>
    </row>
    <row r="2464" spans="2:13" s="119" customFormat="1">
      <c r="B2464" s="130"/>
      <c r="M2464" s="132"/>
    </row>
    <row r="2465" spans="2:13" s="119" customFormat="1">
      <c r="B2465" s="130"/>
      <c r="M2465" s="132"/>
    </row>
    <row r="2466" spans="2:13" s="119" customFormat="1">
      <c r="B2466" s="130"/>
      <c r="M2466" s="132"/>
    </row>
    <row r="2467" spans="2:13" s="119" customFormat="1">
      <c r="B2467" s="130"/>
      <c r="M2467" s="132"/>
    </row>
    <row r="2468" spans="2:13" s="119" customFormat="1">
      <c r="B2468" s="130"/>
      <c r="M2468" s="132"/>
    </row>
    <row r="2469" spans="2:13" s="119" customFormat="1">
      <c r="B2469" s="130"/>
      <c r="M2469" s="132"/>
    </row>
    <row r="2470" spans="2:13" s="119" customFormat="1">
      <c r="B2470" s="130"/>
      <c r="M2470" s="132"/>
    </row>
    <row r="2471" spans="2:13" s="119" customFormat="1">
      <c r="B2471" s="130"/>
      <c r="M2471" s="132"/>
    </row>
    <row r="2472" spans="2:13" s="119" customFormat="1">
      <c r="B2472" s="130"/>
      <c r="M2472" s="132"/>
    </row>
    <row r="2473" spans="2:13" s="119" customFormat="1">
      <c r="B2473" s="130"/>
      <c r="M2473" s="132"/>
    </row>
    <row r="2474" spans="2:13" s="119" customFormat="1">
      <c r="B2474" s="130"/>
      <c r="M2474" s="132"/>
    </row>
    <row r="2475" spans="2:13" s="119" customFormat="1">
      <c r="B2475" s="130"/>
      <c r="M2475" s="132"/>
    </row>
    <row r="2476" spans="2:13" s="119" customFormat="1">
      <c r="B2476" s="130"/>
      <c r="M2476" s="132"/>
    </row>
    <row r="2477" spans="2:13" s="119" customFormat="1">
      <c r="B2477" s="130"/>
      <c r="M2477" s="132"/>
    </row>
    <row r="2478" spans="2:13" s="119" customFormat="1">
      <c r="B2478" s="130"/>
      <c r="M2478" s="132"/>
    </row>
    <row r="2479" spans="2:13" s="119" customFormat="1">
      <c r="B2479" s="130"/>
      <c r="M2479" s="132"/>
    </row>
    <row r="2480" spans="2:13" s="119" customFormat="1">
      <c r="B2480" s="130"/>
      <c r="M2480" s="132"/>
    </row>
    <row r="2481" spans="2:13" s="119" customFormat="1">
      <c r="B2481" s="130"/>
      <c r="M2481" s="132"/>
    </row>
    <row r="2482" spans="2:13" s="119" customFormat="1">
      <c r="B2482" s="130"/>
      <c r="M2482" s="132"/>
    </row>
    <row r="2483" spans="2:13" s="119" customFormat="1">
      <c r="B2483" s="130"/>
      <c r="M2483" s="132"/>
    </row>
    <row r="2484" spans="2:13" s="119" customFormat="1">
      <c r="B2484" s="130"/>
      <c r="M2484" s="132"/>
    </row>
    <row r="2485" spans="2:13" s="119" customFormat="1">
      <c r="B2485" s="130"/>
      <c r="M2485" s="132"/>
    </row>
    <row r="2486" spans="2:13" s="119" customFormat="1">
      <c r="B2486" s="130"/>
      <c r="M2486" s="132"/>
    </row>
    <row r="2487" spans="2:13" s="119" customFormat="1">
      <c r="B2487" s="130"/>
      <c r="M2487" s="132"/>
    </row>
    <row r="2488" spans="2:13" s="119" customFormat="1">
      <c r="B2488" s="130"/>
      <c r="M2488" s="132"/>
    </row>
    <row r="2489" spans="2:13" s="119" customFormat="1">
      <c r="B2489" s="130"/>
      <c r="M2489" s="132"/>
    </row>
    <row r="2490" spans="2:13" s="119" customFormat="1">
      <c r="B2490" s="130"/>
      <c r="M2490" s="132"/>
    </row>
    <row r="2491" spans="2:13" s="119" customFormat="1">
      <c r="B2491" s="130"/>
      <c r="M2491" s="132"/>
    </row>
    <row r="2492" spans="2:13" s="119" customFormat="1">
      <c r="B2492" s="130"/>
      <c r="M2492" s="132"/>
    </row>
    <row r="2493" spans="2:13" s="119" customFormat="1">
      <c r="B2493" s="130"/>
      <c r="M2493" s="132"/>
    </row>
    <row r="2494" spans="2:13" s="119" customFormat="1">
      <c r="B2494" s="130"/>
      <c r="M2494" s="132"/>
    </row>
    <row r="2495" spans="2:13" s="119" customFormat="1">
      <c r="B2495" s="130"/>
      <c r="M2495" s="132"/>
    </row>
    <row r="2496" spans="2:13" s="119" customFormat="1">
      <c r="B2496" s="130"/>
      <c r="M2496" s="132"/>
    </row>
    <row r="2497" spans="2:13" s="119" customFormat="1">
      <c r="B2497" s="130"/>
      <c r="M2497" s="132"/>
    </row>
    <row r="2498" spans="2:13" s="119" customFormat="1">
      <c r="B2498" s="130"/>
      <c r="M2498" s="132"/>
    </row>
    <row r="2499" spans="2:13" s="119" customFormat="1">
      <c r="B2499" s="130"/>
      <c r="M2499" s="132"/>
    </row>
    <row r="2500" spans="2:13" s="119" customFormat="1">
      <c r="B2500" s="130"/>
      <c r="M2500" s="132"/>
    </row>
    <row r="2501" spans="2:13" s="119" customFormat="1">
      <c r="B2501" s="130"/>
      <c r="M2501" s="132"/>
    </row>
    <row r="2502" spans="2:13" s="119" customFormat="1">
      <c r="B2502" s="130"/>
      <c r="M2502" s="132"/>
    </row>
    <row r="2503" spans="2:13" s="119" customFormat="1">
      <c r="B2503" s="130"/>
      <c r="M2503" s="132"/>
    </row>
    <row r="2504" spans="2:13" s="119" customFormat="1">
      <c r="B2504" s="130"/>
      <c r="M2504" s="132"/>
    </row>
    <row r="2505" spans="2:13" s="119" customFormat="1">
      <c r="B2505" s="130"/>
      <c r="M2505" s="132"/>
    </row>
    <row r="2506" spans="2:13" s="119" customFormat="1">
      <c r="B2506" s="130"/>
      <c r="M2506" s="132"/>
    </row>
    <row r="2507" spans="2:13" s="119" customFormat="1">
      <c r="B2507" s="130"/>
      <c r="M2507" s="132"/>
    </row>
    <row r="2508" spans="2:13" s="119" customFormat="1">
      <c r="B2508" s="130"/>
      <c r="M2508" s="132"/>
    </row>
    <row r="2509" spans="2:13" s="119" customFormat="1">
      <c r="B2509" s="130"/>
      <c r="M2509" s="132"/>
    </row>
    <row r="2510" spans="2:13" s="119" customFormat="1">
      <c r="B2510" s="130"/>
      <c r="M2510" s="132"/>
    </row>
    <row r="2511" spans="2:13" s="119" customFormat="1">
      <c r="B2511" s="130"/>
      <c r="M2511" s="132"/>
    </row>
    <row r="2512" spans="2:13" s="119" customFormat="1">
      <c r="B2512" s="130"/>
      <c r="M2512" s="132"/>
    </row>
    <row r="2513" spans="2:13" s="119" customFormat="1">
      <c r="B2513" s="130"/>
      <c r="M2513" s="132"/>
    </row>
    <row r="2514" spans="2:13" s="119" customFormat="1">
      <c r="B2514" s="130"/>
      <c r="M2514" s="132"/>
    </row>
    <row r="2515" spans="2:13" s="119" customFormat="1">
      <c r="B2515" s="130"/>
      <c r="M2515" s="132"/>
    </row>
    <row r="2516" spans="2:13" s="119" customFormat="1">
      <c r="B2516" s="130"/>
      <c r="M2516" s="132"/>
    </row>
    <row r="2517" spans="2:13" s="119" customFormat="1">
      <c r="B2517" s="130"/>
      <c r="M2517" s="132"/>
    </row>
    <row r="2518" spans="2:13" s="119" customFormat="1">
      <c r="B2518" s="130"/>
      <c r="M2518" s="132"/>
    </row>
    <row r="2519" spans="2:13" s="119" customFormat="1">
      <c r="B2519" s="130"/>
      <c r="M2519" s="132"/>
    </row>
    <row r="2520" spans="2:13" s="119" customFormat="1">
      <c r="B2520" s="130"/>
      <c r="M2520" s="132"/>
    </row>
    <row r="2521" spans="2:13" s="119" customFormat="1">
      <c r="B2521" s="130"/>
      <c r="M2521" s="132"/>
    </row>
    <row r="2522" spans="2:13" s="119" customFormat="1">
      <c r="B2522" s="130"/>
      <c r="M2522" s="132"/>
    </row>
    <row r="2523" spans="2:13" s="119" customFormat="1">
      <c r="B2523" s="130"/>
      <c r="M2523" s="132"/>
    </row>
    <row r="2524" spans="2:13" s="119" customFormat="1">
      <c r="B2524" s="130"/>
      <c r="M2524" s="132"/>
    </row>
    <row r="2525" spans="2:13" s="119" customFormat="1">
      <c r="B2525" s="130"/>
      <c r="M2525" s="132"/>
    </row>
    <row r="2526" spans="2:13" s="119" customFormat="1">
      <c r="B2526" s="130"/>
      <c r="M2526" s="132"/>
    </row>
    <row r="2527" spans="2:13" s="119" customFormat="1">
      <c r="B2527" s="130"/>
      <c r="M2527" s="132"/>
    </row>
    <row r="2528" spans="2:13" s="119" customFormat="1">
      <c r="B2528" s="130"/>
      <c r="M2528" s="132"/>
    </row>
    <row r="2529" spans="2:13" s="119" customFormat="1">
      <c r="B2529" s="130"/>
      <c r="M2529" s="132"/>
    </row>
    <row r="2530" spans="2:13" s="119" customFormat="1">
      <c r="B2530" s="130"/>
      <c r="M2530" s="132"/>
    </row>
    <row r="2531" spans="2:13" s="119" customFormat="1">
      <c r="B2531" s="130"/>
      <c r="M2531" s="132"/>
    </row>
    <row r="2532" spans="2:13" s="119" customFormat="1">
      <c r="B2532" s="130"/>
      <c r="M2532" s="132"/>
    </row>
    <row r="2533" spans="2:13" s="119" customFormat="1">
      <c r="B2533" s="130"/>
      <c r="M2533" s="132"/>
    </row>
    <row r="2534" spans="2:13" s="119" customFormat="1">
      <c r="B2534" s="130"/>
      <c r="M2534" s="132"/>
    </row>
    <row r="2535" spans="2:13" s="119" customFormat="1">
      <c r="B2535" s="130"/>
      <c r="M2535" s="132"/>
    </row>
    <row r="2536" spans="2:13" s="119" customFormat="1">
      <c r="B2536" s="130"/>
      <c r="M2536" s="132"/>
    </row>
    <row r="2537" spans="2:13" s="119" customFormat="1">
      <c r="B2537" s="130"/>
      <c r="M2537" s="132"/>
    </row>
    <row r="2538" spans="2:13" s="119" customFormat="1">
      <c r="B2538" s="130"/>
      <c r="M2538" s="132"/>
    </row>
    <row r="2539" spans="2:13" s="119" customFormat="1">
      <c r="B2539" s="130"/>
      <c r="M2539" s="132"/>
    </row>
    <row r="2540" spans="2:13" s="119" customFormat="1">
      <c r="B2540" s="130"/>
      <c r="M2540" s="132"/>
    </row>
    <row r="2541" spans="2:13" s="119" customFormat="1">
      <c r="B2541" s="130"/>
      <c r="M2541" s="132"/>
    </row>
    <row r="2542" spans="2:13" s="119" customFormat="1">
      <c r="B2542" s="130"/>
      <c r="M2542" s="132"/>
    </row>
    <row r="2543" spans="2:13" s="119" customFormat="1">
      <c r="B2543" s="130"/>
      <c r="M2543" s="132"/>
    </row>
    <row r="2544" spans="2:13" s="119" customFormat="1">
      <c r="B2544" s="130"/>
      <c r="M2544" s="132"/>
    </row>
    <row r="2545" spans="2:13" s="119" customFormat="1">
      <c r="B2545" s="130"/>
      <c r="M2545" s="132"/>
    </row>
    <row r="2546" spans="2:13" s="119" customFormat="1">
      <c r="B2546" s="130"/>
      <c r="M2546" s="132"/>
    </row>
    <row r="2547" spans="2:13" s="119" customFormat="1">
      <c r="B2547" s="130"/>
      <c r="M2547" s="132"/>
    </row>
    <row r="2548" spans="2:13" s="119" customFormat="1">
      <c r="B2548" s="130"/>
      <c r="M2548" s="132"/>
    </row>
    <row r="2549" spans="2:13" s="119" customFormat="1">
      <c r="B2549" s="130"/>
      <c r="M2549" s="132"/>
    </row>
    <row r="2550" spans="2:13" s="119" customFormat="1">
      <c r="B2550" s="130"/>
      <c r="M2550" s="132"/>
    </row>
    <row r="2551" spans="2:13" s="119" customFormat="1">
      <c r="B2551" s="130"/>
      <c r="M2551" s="132"/>
    </row>
    <row r="2552" spans="2:13" s="119" customFormat="1">
      <c r="B2552" s="130"/>
      <c r="M2552" s="132"/>
    </row>
    <row r="2553" spans="2:13" s="119" customFormat="1">
      <c r="B2553" s="130"/>
      <c r="M2553" s="132"/>
    </row>
    <row r="2554" spans="2:13" s="119" customFormat="1">
      <c r="B2554" s="130"/>
      <c r="M2554" s="132"/>
    </row>
    <row r="2555" spans="2:13" s="119" customFormat="1">
      <c r="B2555" s="130"/>
      <c r="M2555" s="132"/>
    </row>
    <row r="2556" spans="2:13" s="119" customFormat="1">
      <c r="B2556" s="130"/>
      <c r="M2556" s="132"/>
    </row>
    <row r="2557" spans="2:13" s="119" customFormat="1">
      <c r="B2557" s="130"/>
      <c r="M2557" s="132"/>
    </row>
    <row r="2558" spans="2:13" s="119" customFormat="1">
      <c r="B2558" s="130"/>
      <c r="M2558" s="132"/>
    </row>
    <row r="2559" spans="2:13" s="119" customFormat="1">
      <c r="B2559" s="130"/>
      <c r="M2559" s="132"/>
    </row>
    <row r="2560" spans="2:13" s="119" customFormat="1">
      <c r="B2560" s="130"/>
      <c r="M2560" s="132"/>
    </row>
    <row r="2561" spans="2:13" s="119" customFormat="1">
      <c r="B2561" s="130"/>
      <c r="M2561" s="132"/>
    </row>
    <row r="2562" spans="2:13" s="119" customFormat="1">
      <c r="B2562" s="130"/>
      <c r="M2562" s="132"/>
    </row>
    <row r="2563" spans="2:13" s="119" customFormat="1">
      <c r="B2563" s="130"/>
      <c r="M2563" s="132"/>
    </row>
    <row r="2564" spans="2:13" s="119" customFormat="1">
      <c r="B2564" s="130"/>
      <c r="M2564" s="132"/>
    </row>
    <row r="2565" spans="2:13" s="119" customFormat="1">
      <c r="B2565" s="130"/>
      <c r="M2565" s="132"/>
    </row>
    <row r="2566" spans="2:13" s="119" customFormat="1">
      <c r="B2566" s="130"/>
      <c r="M2566" s="132"/>
    </row>
    <row r="2567" spans="2:13" s="119" customFormat="1">
      <c r="B2567" s="130"/>
      <c r="M2567" s="132"/>
    </row>
    <row r="2568" spans="2:13" s="119" customFormat="1">
      <c r="B2568" s="130"/>
      <c r="M2568" s="132"/>
    </row>
    <row r="2569" spans="2:13" s="119" customFormat="1">
      <c r="B2569" s="130"/>
      <c r="M2569" s="132"/>
    </row>
    <row r="2570" spans="2:13" s="119" customFormat="1">
      <c r="B2570" s="130"/>
      <c r="M2570" s="132"/>
    </row>
    <row r="2571" spans="2:13" s="119" customFormat="1">
      <c r="B2571" s="130"/>
      <c r="M2571" s="132"/>
    </row>
    <row r="2572" spans="2:13" s="119" customFormat="1">
      <c r="B2572" s="130"/>
      <c r="M2572" s="132"/>
    </row>
    <row r="2573" spans="2:13" s="119" customFormat="1">
      <c r="B2573" s="130"/>
      <c r="M2573" s="132"/>
    </row>
    <row r="2574" spans="2:13" s="119" customFormat="1">
      <c r="B2574" s="130"/>
      <c r="M2574" s="132"/>
    </row>
    <row r="2575" spans="2:13" s="119" customFormat="1">
      <c r="B2575" s="130"/>
      <c r="M2575" s="132"/>
    </row>
    <row r="2576" spans="2:13" s="119" customFormat="1">
      <c r="B2576" s="130"/>
      <c r="M2576" s="132"/>
    </row>
    <row r="2577" spans="2:13" s="119" customFormat="1">
      <c r="B2577" s="130"/>
      <c r="M2577" s="132"/>
    </row>
    <row r="2578" spans="2:13" s="119" customFormat="1">
      <c r="B2578" s="130"/>
      <c r="M2578" s="132"/>
    </row>
    <row r="2579" spans="2:13" s="119" customFormat="1">
      <c r="B2579" s="130"/>
      <c r="M2579" s="132"/>
    </row>
    <row r="2580" spans="2:13" s="119" customFormat="1">
      <c r="B2580" s="130"/>
      <c r="M2580" s="132"/>
    </row>
    <row r="2581" spans="2:13" s="119" customFormat="1">
      <c r="B2581" s="130"/>
      <c r="M2581" s="132"/>
    </row>
    <row r="2582" spans="2:13" s="119" customFormat="1">
      <c r="B2582" s="130"/>
      <c r="M2582" s="132"/>
    </row>
    <row r="2583" spans="2:13" s="119" customFormat="1">
      <c r="B2583" s="130"/>
      <c r="M2583" s="132"/>
    </row>
    <row r="2584" spans="2:13" s="119" customFormat="1">
      <c r="B2584" s="130"/>
      <c r="M2584" s="132"/>
    </row>
    <row r="2585" spans="2:13" s="119" customFormat="1">
      <c r="B2585" s="130"/>
      <c r="M2585" s="132"/>
    </row>
    <row r="2586" spans="2:13" s="119" customFormat="1">
      <c r="B2586" s="130"/>
      <c r="M2586" s="132"/>
    </row>
    <row r="2587" spans="2:13" s="119" customFormat="1">
      <c r="B2587" s="130"/>
      <c r="M2587" s="132"/>
    </row>
    <row r="2588" spans="2:13" s="119" customFormat="1">
      <c r="B2588" s="130"/>
      <c r="M2588" s="132"/>
    </row>
    <row r="2589" spans="2:13" s="119" customFormat="1">
      <c r="B2589" s="130"/>
      <c r="M2589" s="132"/>
    </row>
    <row r="2590" spans="2:13" s="119" customFormat="1">
      <c r="B2590" s="130"/>
      <c r="M2590" s="132"/>
    </row>
    <row r="2591" spans="2:13" s="119" customFormat="1">
      <c r="B2591" s="130"/>
      <c r="M2591" s="132"/>
    </row>
    <row r="2592" spans="2:13" s="119" customFormat="1">
      <c r="B2592" s="130"/>
      <c r="M2592" s="132"/>
    </row>
    <row r="2593" spans="2:13" s="119" customFormat="1">
      <c r="B2593" s="130"/>
      <c r="M2593" s="132"/>
    </row>
    <row r="2594" spans="2:13" s="119" customFormat="1">
      <c r="B2594" s="130"/>
      <c r="M2594" s="132"/>
    </row>
    <row r="2595" spans="2:13" s="119" customFormat="1">
      <c r="B2595" s="130"/>
      <c r="M2595" s="132"/>
    </row>
    <row r="2596" spans="2:13" s="119" customFormat="1">
      <c r="B2596" s="130"/>
      <c r="M2596" s="132"/>
    </row>
    <row r="2597" spans="2:13" s="119" customFormat="1">
      <c r="B2597" s="130"/>
      <c r="M2597" s="132"/>
    </row>
    <row r="2598" spans="2:13" s="119" customFormat="1">
      <c r="B2598" s="130"/>
      <c r="M2598" s="132"/>
    </row>
    <row r="2599" spans="2:13" s="119" customFormat="1">
      <c r="B2599" s="130"/>
      <c r="M2599" s="132"/>
    </row>
    <row r="2600" spans="2:13" s="119" customFormat="1">
      <c r="B2600" s="130"/>
      <c r="M2600" s="132"/>
    </row>
    <row r="2601" spans="2:13" s="119" customFormat="1">
      <c r="B2601" s="130"/>
      <c r="M2601" s="132"/>
    </row>
    <row r="2602" spans="2:13" s="119" customFormat="1">
      <c r="B2602" s="130"/>
      <c r="M2602" s="132"/>
    </row>
    <row r="2603" spans="2:13" s="119" customFormat="1">
      <c r="B2603" s="130"/>
      <c r="M2603" s="132"/>
    </row>
    <row r="2604" spans="2:13" s="119" customFormat="1">
      <c r="B2604" s="130"/>
      <c r="M2604" s="132"/>
    </row>
    <row r="2605" spans="2:13" s="119" customFormat="1">
      <c r="B2605" s="130"/>
      <c r="M2605" s="132"/>
    </row>
    <row r="2606" spans="2:13" s="119" customFormat="1">
      <c r="B2606" s="130"/>
      <c r="M2606" s="132"/>
    </row>
    <row r="2607" spans="2:13" s="119" customFormat="1">
      <c r="B2607" s="130"/>
      <c r="M2607" s="132"/>
    </row>
    <row r="2608" spans="2:13" s="119" customFormat="1">
      <c r="B2608" s="130"/>
      <c r="M2608" s="132"/>
    </row>
    <row r="2609" spans="2:13" s="119" customFormat="1">
      <c r="B2609" s="130"/>
      <c r="M2609" s="132"/>
    </row>
    <row r="2610" spans="2:13" s="119" customFormat="1">
      <c r="B2610" s="130"/>
      <c r="M2610" s="132"/>
    </row>
    <row r="2611" spans="2:13" s="119" customFormat="1">
      <c r="B2611" s="130"/>
      <c r="M2611" s="132"/>
    </row>
    <row r="2612" spans="2:13" s="119" customFormat="1">
      <c r="B2612" s="130"/>
      <c r="M2612" s="132"/>
    </row>
    <row r="2613" spans="2:13" s="119" customFormat="1">
      <c r="B2613" s="130"/>
      <c r="M2613" s="132"/>
    </row>
    <row r="2614" spans="2:13" s="119" customFormat="1">
      <c r="B2614" s="130"/>
      <c r="M2614" s="132"/>
    </row>
    <row r="2615" spans="2:13" s="119" customFormat="1">
      <c r="B2615" s="130"/>
      <c r="M2615" s="132"/>
    </row>
    <row r="2616" spans="2:13" s="119" customFormat="1">
      <c r="B2616" s="130"/>
      <c r="M2616" s="132"/>
    </row>
    <row r="2617" spans="2:13" s="119" customFormat="1">
      <c r="B2617" s="130"/>
      <c r="M2617" s="132"/>
    </row>
    <row r="2618" spans="2:13" s="119" customFormat="1">
      <c r="B2618" s="130"/>
      <c r="M2618" s="132"/>
    </row>
    <row r="2619" spans="2:13" s="119" customFormat="1">
      <c r="B2619" s="130"/>
      <c r="M2619" s="132"/>
    </row>
    <row r="2620" spans="2:13" s="119" customFormat="1">
      <c r="B2620" s="130"/>
      <c r="M2620" s="132"/>
    </row>
    <row r="2621" spans="2:13" s="119" customFormat="1">
      <c r="B2621" s="130"/>
      <c r="M2621" s="132"/>
    </row>
    <row r="2622" spans="2:13" s="119" customFormat="1">
      <c r="B2622" s="130"/>
      <c r="M2622" s="132"/>
    </row>
    <row r="2623" spans="2:13" s="119" customFormat="1">
      <c r="B2623" s="130"/>
      <c r="M2623" s="132"/>
    </row>
    <row r="2624" spans="2:13" s="119" customFormat="1">
      <c r="B2624" s="130"/>
      <c r="M2624" s="132"/>
    </row>
    <row r="2625" spans="2:13" s="119" customFormat="1">
      <c r="B2625" s="130"/>
      <c r="M2625" s="132"/>
    </row>
    <row r="2626" spans="2:13" s="119" customFormat="1">
      <c r="B2626" s="130"/>
      <c r="M2626" s="132"/>
    </row>
    <row r="2627" spans="2:13" s="119" customFormat="1">
      <c r="B2627" s="130"/>
      <c r="M2627" s="132"/>
    </row>
    <row r="2628" spans="2:13" s="119" customFormat="1">
      <c r="B2628" s="130"/>
      <c r="M2628" s="132"/>
    </row>
    <row r="2629" spans="2:13" s="119" customFormat="1">
      <c r="B2629" s="130"/>
      <c r="M2629" s="132"/>
    </row>
    <row r="2630" spans="2:13" s="119" customFormat="1">
      <c r="B2630" s="130"/>
      <c r="M2630" s="132"/>
    </row>
    <row r="2631" spans="2:13" s="119" customFormat="1">
      <c r="B2631" s="130"/>
      <c r="M2631" s="132"/>
    </row>
    <row r="2632" spans="2:13" s="119" customFormat="1">
      <c r="B2632" s="130"/>
      <c r="M2632" s="132"/>
    </row>
    <row r="2633" spans="2:13" s="119" customFormat="1">
      <c r="B2633" s="130"/>
      <c r="M2633" s="132"/>
    </row>
    <row r="2634" spans="2:13" s="119" customFormat="1">
      <c r="B2634" s="130"/>
      <c r="M2634" s="132"/>
    </row>
    <row r="2635" spans="2:13" s="119" customFormat="1">
      <c r="B2635" s="130"/>
      <c r="M2635" s="132"/>
    </row>
    <row r="2636" spans="2:13" s="119" customFormat="1">
      <c r="B2636" s="130"/>
      <c r="M2636" s="132"/>
    </row>
    <row r="2637" spans="2:13" s="119" customFormat="1">
      <c r="B2637" s="130"/>
      <c r="M2637" s="132"/>
    </row>
    <row r="2638" spans="2:13" s="119" customFormat="1">
      <c r="B2638" s="130"/>
      <c r="M2638" s="132"/>
    </row>
    <row r="2639" spans="2:13" s="119" customFormat="1">
      <c r="B2639" s="130"/>
      <c r="M2639" s="132"/>
    </row>
    <row r="2640" spans="2:13" s="119" customFormat="1">
      <c r="B2640" s="130"/>
      <c r="M2640" s="132"/>
    </row>
    <row r="2641" spans="2:13" s="119" customFormat="1">
      <c r="B2641" s="130"/>
      <c r="M2641" s="132"/>
    </row>
    <row r="2642" spans="2:13" s="119" customFormat="1">
      <c r="B2642" s="130"/>
      <c r="M2642" s="132"/>
    </row>
    <row r="2643" spans="2:13" s="119" customFormat="1">
      <c r="B2643" s="130"/>
      <c r="M2643" s="132"/>
    </row>
    <row r="2644" spans="2:13" s="119" customFormat="1">
      <c r="B2644" s="130"/>
      <c r="M2644" s="132"/>
    </row>
    <row r="2645" spans="2:13" s="119" customFormat="1">
      <c r="B2645" s="130"/>
      <c r="M2645" s="132"/>
    </row>
    <row r="2646" spans="2:13" s="119" customFormat="1">
      <c r="B2646" s="130"/>
      <c r="M2646" s="132"/>
    </row>
    <row r="2647" spans="2:13" s="119" customFormat="1">
      <c r="B2647" s="130"/>
      <c r="M2647" s="132"/>
    </row>
    <row r="2648" spans="2:13" s="119" customFormat="1">
      <c r="B2648" s="130"/>
      <c r="M2648" s="132"/>
    </row>
    <row r="2649" spans="2:13" s="119" customFormat="1">
      <c r="B2649" s="130"/>
      <c r="M2649" s="132"/>
    </row>
    <row r="2650" spans="2:13" s="119" customFormat="1">
      <c r="B2650" s="130"/>
      <c r="M2650" s="132"/>
    </row>
    <row r="2651" spans="2:13" s="119" customFormat="1">
      <c r="B2651" s="130"/>
      <c r="M2651" s="132"/>
    </row>
    <row r="2652" spans="2:13" s="119" customFormat="1">
      <c r="B2652" s="130"/>
      <c r="M2652" s="132"/>
    </row>
    <row r="2653" spans="2:13" s="119" customFormat="1">
      <c r="B2653" s="130"/>
      <c r="M2653" s="132"/>
    </row>
    <row r="2654" spans="2:13" s="119" customFormat="1">
      <c r="B2654" s="130"/>
      <c r="M2654" s="132"/>
    </row>
    <row r="2655" spans="2:13" s="119" customFormat="1">
      <c r="B2655" s="130"/>
      <c r="M2655" s="132"/>
    </row>
    <row r="2656" spans="2:13" s="119" customFormat="1">
      <c r="B2656" s="130"/>
      <c r="M2656" s="132"/>
    </row>
    <row r="2657" spans="2:13" s="119" customFormat="1">
      <c r="B2657" s="130"/>
      <c r="M2657" s="132"/>
    </row>
    <row r="2658" spans="2:13" s="119" customFormat="1">
      <c r="B2658" s="130"/>
      <c r="M2658" s="132"/>
    </row>
    <row r="2659" spans="2:13" s="119" customFormat="1">
      <c r="B2659" s="130"/>
      <c r="M2659" s="132"/>
    </row>
    <row r="2660" spans="2:13" s="119" customFormat="1">
      <c r="B2660" s="130"/>
      <c r="M2660" s="132"/>
    </row>
    <row r="2661" spans="2:13" s="119" customFormat="1">
      <c r="B2661" s="130"/>
      <c r="M2661" s="132"/>
    </row>
    <row r="2662" spans="2:13" s="119" customFormat="1">
      <c r="B2662" s="130"/>
      <c r="M2662" s="132"/>
    </row>
    <row r="2663" spans="2:13" s="119" customFormat="1">
      <c r="B2663" s="130"/>
      <c r="M2663" s="132"/>
    </row>
    <row r="2664" spans="2:13" s="119" customFormat="1">
      <c r="B2664" s="130"/>
      <c r="M2664" s="132"/>
    </row>
    <row r="2665" spans="2:13" s="119" customFormat="1">
      <c r="B2665" s="130"/>
      <c r="M2665" s="132"/>
    </row>
    <row r="2666" spans="2:13" s="119" customFormat="1">
      <c r="B2666" s="130"/>
      <c r="M2666" s="132"/>
    </row>
    <row r="2667" spans="2:13" s="119" customFormat="1">
      <c r="B2667" s="130"/>
      <c r="M2667" s="132"/>
    </row>
    <row r="2668" spans="2:13" s="119" customFormat="1">
      <c r="B2668" s="130"/>
      <c r="M2668" s="132"/>
    </row>
    <row r="2669" spans="2:13" s="119" customFormat="1">
      <c r="B2669" s="130"/>
      <c r="M2669" s="132"/>
    </row>
    <row r="2670" spans="2:13" s="119" customFormat="1">
      <c r="B2670" s="130"/>
      <c r="M2670" s="132"/>
    </row>
    <row r="2671" spans="2:13" s="119" customFormat="1">
      <c r="B2671" s="130"/>
      <c r="M2671" s="132"/>
    </row>
    <row r="2672" spans="2:13" s="119" customFormat="1">
      <c r="B2672" s="130"/>
      <c r="M2672" s="132"/>
    </row>
    <row r="2673" spans="2:13" s="119" customFormat="1">
      <c r="B2673" s="130"/>
      <c r="M2673" s="132"/>
    </row>
    <row r="2674" spans="2:13" s="119" customFormat="1">
      <c r="B2674" s="130"/>
      <c r="M2674" s="132"/>
    </row>
    <row r="2675" spans="2:13" s="119" customFormat="1">
      <c r="B2675" s="130"/>
      <c r="M2675" s="132"/>
    </row>
    <row r="2676" spans="2:13" s="119" customFormat="1">
      <c r="B2676" s="130"/>
      <c r="M2676" s="132"/>
    </row>
    <row r="2677" spans="2:13" s="119" customFormat="1">
      <c r="B2677" s="130"/>
      <c r="M2677" s="132"/>
    </row>
    <row r="2678" spans="2:13" s="119" customFormat="1">
      <c r="B2678" s="130"/>
      <c r="M2678" s="132"/>
    </row>
    <row r="2679" spans="2:13" s="119" customFormat="1">
      <c r="B2679" s="130"/>
      <c r="M2679" s="132"/>
    </row>
    <row r="2680" spans="2:13" s="119" customFormat="1">
      <c r="B2680" s="130"/>
      <c r="M2680" s="132"/>
    </row>
    <row r="2681" spans="2:13" s="119" customFormat="1">
      <c r="B2681" s="130"/>
      <c r="M2681" s="132"/>
    </row>
    <row r="2682" spans="2:13" s="119" customFormat="1">
      <c r="B2682" s="130"/>
      <c r="M2682" s="132"/>
    </row>
    <row r="2683" spans="2:13" s="119" customFormat="1">
      <c r="B2683" s="130"/>
      <c r="M2683" s="132"/>
    </row>
    <row r="2684" spans="2:13" s="119" customFormat="1">
      <c r="B2684" s="130"/>
      <c r="M2684" s="132"/>
    </row>
    <row r="2685" spans="2:13" s="119" customFormat="1">
      <c r="B2685" s="130"/>
      <c r="M2685" s="132"/>
    </row>
    <row r="2686" spans="2:13" s="119" customFormat="1">
      <c r="B2686" s="130"/>
      <c r="M2686" s="132"/>
    </row>
    <row r="2687" spans="2:13" s="119" customFormat="1">
      <c r="B2687" s="130"/>
      <c r="M2687" s="132"/>
    </row>
    <row r="2688" spans="2:13" s="119" customFormat="1">
      <c r="B2688" s="130"/>
      <c r="M2688" s="132"/>
    </row>
    <row r="2689" spans="2:13" s="119" customFormat="1">
      <c r="B2689" s="130"/>
      <c r="M2689" s="132"/>
    </row>
    <row r="2690" spans="2:13" s="119" customFormat="1">
      <c r="B2690" s="130"/>
      <c r="M2690" s="132"/>
    </row>
    <row r="2691" spans="2:13" s="119" customFormat="1">
      <c r="B2691" s="130"/>
      <c r="M2691" s="132"/>
    </row>
    <row r="2692" spans="2:13" s="119" customFormat="1">
      <c r="B2692" s="130"/>
      <c r="M2692" s="132"/>
    </row>
    <row r="2693" spans="2:13" s="119" customFormat="1">
      <c r="B2693" s="130"/>
      <c r="M2693" s="132"/>
    </row>
    <row r="2694" spans="2:13" s="119" customFormat="1">
      <c r="B2694" s="130"/>
      <c r="M2694" s="132"/>
    </row>
    <row r="2695" spans="2:13" s="119" customFormat="1">
      <c r="B2695" s="130"/>
      <c r="M2695" s="132"/>
    </row>
    <row r="2696" spans="2:13" s="119" customFormat="1">
      <c r="B2696" s="130"/>
      <c r="M2696" s="132"/>
    </row>
    <row r="2697" spans="2:13" s="119" customFormat="1">
      <c r="B2697" s="130"/>
      <c r="M2697" s="132"/>
    </row>
    <row r="2698" spans="2:13" s="119" customFormat="1">
      <c r="B2698" s="130"/>
      <c r="M2698" s="132"/>
    </row>
    <row r="2699" spans="2:13" s="119" customFormat="1">
      <c r="B2699" s="130"/>
      <c r="M2699" s="132"/>
    </row>
    <row r="2700" spans="2:13" s="119" customFormat="1">
      <c r="B2700" s="130"/>
      <c r="M2700" s="132"/>
    </row>
    <row r="2701" spans="2:13" s="119" customFormat="1">
      <c r="B2701" s="130"/>
      <c r="M2701" s="132"/>
    </row>
    <row r="2702" spans="2:13" s="119" customFormat="1">
      <c r="B2702" s="130"/>
      <c r="M2702" s="132"/>
    </row>
    <row r="2703" spans="2:13" s="119" customFormat="1">
      <c r="B2703" s="130"/>
      <c r="M2703" s="132"/>
    </row>
    <row r="2704" spans="2:13" s="119" customFormat="1">
      <c r="B2704" s="130"/>
      <c r="M2704" s="132"/>
    </row>
    <row r="2705" spans="2:13" s="119" customFormat="1">
      <c r="B2705" s="130"/>
      <c r="M2705" s="132"/>
    </row>
    <row r="2706" spans="2:13" s="119" customFormat="1">
      <c r="B2706" s="130"/>
      <c r="M2706" s="132"/>
    </row>
    <row r="2707" spans="2:13" s="119" customFormat="1">
      <c r="B2707" s="130"/>
      <c r="M2707" s="132"/>
    </row>
    <row r="2708" spans="2:13" s="119" customFormat="1">
      <c r="B2708" s="130"/>
      <c r="M2708" s="132"/>
    </row>
    <row r="2709" spans="2:13" s="119" customFormat="1">
      <c r="B2709" s="130"/>
      <c r="M2709" s="132"/>
    </row>
    <row r="2710" spans="2:13" s="119" customFormat="1">
      <c r="B2710" s="130"/>
      <c r="M2710" s="132"/>
    </row>
    <row r="2711" spans="2:13" s="119" customFormat="1">
      <c r="B2711" s="130"/>
      <c r="M2711" s="132"/>
    </row>
    <row r="2712" spans="2:13" s="119" customFormat="1">
      <c r="B2712" s="130"/>
      <c r="M2712" s="132"/>
    </row>
    <row r="2713" spans="2:13" s="119" customFormat="1">
      <c r="B2713" s="130"/>
      <c r="M2713" s="132"/>
    </row>
    <row r="2714" spans="2:13" s="119" customFormat="1">
      <c r="B2714" s="130"/>
      <c r="M2714" s="132"/>
    </row>
    <row r="2715" spans="2:13" s="119" customFormat="1">
      <c r="B2715" s="130"/>
      <c r="M2715" s="132"/>
    </row>
    <row r="2716" spans="2:13" s="119" customFormat="1">
      <c r="B2716" s="130"/>
      <c r="M2716" s="132"/>
    </row>
    <row r="2717" spans="2:13" s="119" customFormat="1">
      <c r="B2717" s="130"/>
      <c r="M2717" s="132"/>
    </row>
    <row r="2718" spans="2:13" s="119" customFormat="1">
      <c r="B2718" s="130"/>
      <c r="M2718" s="132"/>
    </row>
    <row r="2719" spans="2:13" s="119" customFormat="1">
      <c r="B2719" s="130"/>
      <c r="M2719" s="132"/>
    </row>
    <row r="2720" spans="2:13" s="119" customFormat="1">
      <c r="B2720" s="130"/>
      <c r="M2720" s="132"/>
    </row>
    <row r="2721" spans="2:13" s="119" customFormat="1">
      <c r="B2721" s="130"/>
      <c r="M2721" s="132"/>
    </row>
    <row r="2722" spans="2:13" s="119" customFormat="1">
      <c r="B2722" s="130"/>
      <c r="M2722" s="132"/>
    </row>
    <row r="2723" spans="2:13" s="119" customFormat="1">
      <c r="B2723" s="130"/>
      <c r="M2723" s="132"/>
    </row>
    <row r="2724" spans="2:13" s="119" customFormat="1">
      <c r="B2724" s="130"/>
      <c r="M2724" s="132"/>
    </row>
    <row r="2725" spans="2:13" s="119" customFormat="1">
      <c r="B2725" s="130"/>
      <c r="M2725" s="132"/>
    </row>
    <row r="2726" spans="2:13" s="119" customFormat="1">
      <c r="B2726" s="130"/>
      <c r="M2726" s="132"/>
    </row>
    <row r="2727" spans="2:13" s="119" customFormat="1">
      <c r="B2727" s="130"/>
      <c r="M2727" s="132"/>
    </row>
    <row r="2728" spans="2:13" s="119" customFormat="1">
      <c r="B2728" s="130"/>
      <c r="M2728" s="132"/>
    </row>
    <row r="2729" spans="2:13" s="119" customFormat="1">
      <c r="B2729" s="130"/>
      <c r="M2729" s="132"/>
    </row>
    <row r="2730" spans="2:13" s="119" customFormat="1">
      <c r="B2730" s="130"/>
      <c r="M2730" s="132"/>
    </row>
    <row r="2731" spans="2:13" s="119" customFormat="1">
      <c r="B2731" s="130"/>
      <c r="M2731" s="132"/>
    </row>
    <row r="2732" spans="2:13" s="119" customFormat="1">
      <c r="B2732" s="130"/>
      <c r="M2732" s="132"/>
    </row>
    <row r="2733" spans="2:13" s="119" customFormat="1">
      <c r="B2733" s="130"/>
      <c r="M2733" s="132"/>
    </row>
    <row r="2734" spans="2:13" s="119" customFormat="1">
      <c r="B2734" s="130"/>
      <c r="M2734" s="132"/>
    </row>
    <row r="2735" spans="2:13" s="119" customFormat="1">
      <c r="B2735" s="130"/>
      <c r="M2735" s="132"/>
    </row>
    <row r="2736" spans="2:13" s="119" customFormat="1">
      <c r="B2736" s="130"/>
      <c r="M2736" s="132"/>
    </row>
    <row r="2737" spans="2:13" s="119" customFormat="1">
      <c r="B2737" s="130"/>
      <c r="M2737" s="132"/>
    </row>
    <row r="2738" spans="2:13" s="119" customFormat="1">
      <c r="B2738" s="130"/>
      <c r="M2738" s="132"/>
    </row>
    <row r="2739" spans="2:13" s="119" customFormat="1">
      <c r="B2739" s="130"/>
      <c r="M2739" s="132"/>
    </row>
    <row r="2740" spans="2:13" s="119" customFormat="1">
      <c r="B2740" s="130"/>
      <c r="M2740" s="132"/>
    </row>
    <row r="2741" spans="2:13" s="119" customFormat="1">
      <c r="B2741" s="130"/>
      <c r="M2741" s="132"/>
    </row>
    <row r="2742" spans="2:13" s="119" customFormat="1">
      <c r="B2742" s="130"/>
      <c r="M2742" s="132"/>
    </row>
    <row r="2743" spans="2:13" s="119" customFormat="1">
      <c r="B2743" s="130"/>
      <c r="M2743" s="132"/>
    </row>
    <row r="2744" spans="2:13" s="119" customFormat="1">
      <c r="B2744" s="130"/>
      <c r="M2744" s="132"/>
    </row>
    <row r="2745" spans="2:13" s="119" customFormat="1">
      <c r="B2745" s="130"/>
      <c r="M2745" s="132"/>
    </row>
    <row r="2746" spans="2:13" s="119" customFormat="1">
      <c r="B2746" s="130"/>
      <c r="M2746" s="132"/>
    </row>
    <row r="2747" spans="2:13" s="119" customFormat="1">
      <c r="B2747" s="130"/>
      <c r="M2747" s="132"/>
    </row>
    <row r="2748" spans="2:13" s="119" customFormat="1">
      <c r="B2748" s="130"/>
      <c r="M2748" s="132"/>
    </row>
    <row r="2749" spans="2:13" s="119" customFormat="1">
      <c r="B2749" s="130"/>
      <c r="M2749" s="132"/>
    </row>
    <row r="2750" spans="2:13" s="119" customFormat="1">
      <c r="B2750" s="130"/>
      <c r="M2750" s="132"/>
    </row>
    <row r="2751" spans="2:13" s="119" customFormat="1">
      <c r="B2751" s="130"/>
      <c r="M2751" s="132"/>
    </row>
    <row r="2752" spans="2:13" s="119" customFormat="1">
      <c r="B2752" s="130"/>
      <c r="M2752" s="132"/>
    </row>
    <row r="2753" spans="2:13" s="119" customFormat="1">
      <c r="B2753" s="130"/>
      <c r="M2753" s="132"/>
    </row>
    <row r="2754" spans="2:13" s="119" customFormat="1">
      <c r="B2754" s="130"/>
      <c r="M2754" s="132"/>
    </row>
    <row r="2755" spans="2:13" s="119" customFormat="1">
      <c r="B2755" s="130"/>
      <c r="M2755" s="132"/>
    </row>
    <row r="2756" spans="2:13" s="119" customFormat="1">
      <c r="B2756" s="130"/>
      <c r="M2756" s="132"/>
    </row>
    <row r="2757" spans="2:13" s="119" customFormat="1">
      <c r="B2757" s="130"/>
      <c r="M2757" s="132"/>
    </row>
    <row r="2758" spans="2:13" s="119" customFormat="1">
      <c r="B2758" s="130"/>
      <c r="M2758" s="132"/>
    </row>
    <row r="2759" spans="2:13" s="119" customFormat="1">
      <c r="B2759" s="130"/>
      <c r="M2759" s="132"/>
    </row>
    <row r="2760" spans="2:13" s="119" customFormat="1">
      <c r="B2760" s="130"/>
      <c r="M2760" s="132"/>
    </row>
    <row r="2761" spans="2:13" s="119" customFormat="1">
      <c r="B2761" s="130"/>
      <c r="M2761" s="132"/>
    </row>
    <row r="2762" spans="2:13" s="119" customFormat="1">
      <c r="B2762" s="130"/>
      <c r="M2762" s="132"/>
    </row>
    <row r="2763" spans="2:13" s="119" customFormat="1">
      <c r="B2763" s="130"/>
      <c r="M2763" s="132"/>
    </row>
    <row r="2764" spans="2:13" s="119" customFormat="1">
      <c r="B2764" s="130"/>
      <c r="M2764" s="132"/>
    </row>
    <row r="2765" spans="2:13" s="119" customFormat="1">
      <c r="B2765" s="130"/>
      <c r="M2765" s="132"/>
    </row>
    <row r="2766" spans="2:13" s="119" customFormat="1">
      <c r="B2766" s="130"/>
      <c r="M2766" s="132"/>
    </row>
    <row r="2767" spans="2:13" s="119" customFormat="1">
      <c r="B2767" s="130"/>
      <c r="M2767" s="132"/>
    </row>
    <row r="2768" spans="2:13" s="119" customFormat="1">
      <c r="B2768" s="130"/>
      <c r="M2768" s="132"/>
    </row>
    <row r="2769" spans="2:13" s="119" customFormat="1">
      <c r="B2769" s="130"/>
      <c r="M2769" s="132"/>
    </row>
    <row r="2770" spans="2:13" s="119" customFormat="1">
      <c r="B2770" s="130"/>
      <c r="M2770" s="132"/>
    </row>
    <row r="2771" spans="2:13" s="119" customFormat="1">
      <c r="B2771" s="130"/>
      <c r="M2771" s="132"/>
    </row>
    <row r="2772" spans="2:13" s="119" customFormat="1">
      <c r="B2772" s="130"/>
      <c r="M2772" s="132"/>
    </row>
    <row r="2773" spans="2:13" s="119" customFormat="1">
      <c r="B2773" s="130"/>
      <c r="M2773" s="132"/>
    </row>
    <row r="2774" spans="2:13" s="119" customFormat="1">
      <c r="B2774" s="130"/>
      <c r="M2774" s="132"/>
    </row>
    <row r="2775" spans="2:13" s="119" customFormat="1">
      <c r="B2775" s="130"/>
      <c r="M2775" s="132"/>
    </row>
    <row r="2776" spans="2:13" s="119" customFormat="1">
      <c r="B2776" s="130"/>
      <c r="M2776" s="132"/>
    </row>
    <row r="2777" spans="2:13" s="119" customFormat="1">
      <c r="B2777" s="130"/>
      <c r="M2777" s="132"/>
    </row>
    <row r="2778" spans="2:13" s="119" customFormat="1">
      <c r="B2778" s="130"/>
      <c r="M2778" s="132"/>
    </row>
    <row r="2779" spans="2:13" s="119" customFormat="1">
      <c r="B2779" s="130"/>
      <c r="M2779" s="132"/>
    </row>
    <row r="2780" spans="2:13" s="119" customFormat="1">
      <c r="B2780" s="130"/>
      <c r="M2780" s="132"/>
    </row>
    <row r="2781" spans="2:13" s="119" customFormat="1">
      <c r="B2781" s="130"/>
      <c r="M2781" s="132"/>
    </row>
    <row r="2782" spans="2:13" s="119" customFormat="1">
      <c r="B2782" s="130"/>
      <c r="M2782" s="132"/>
    </row>
    <row r="2783" spans="2:13" s="119" customFormat="1">
      <c r="B2783" s="130"/>
      <c r="M2783" s="132"/>
    </row>
    <row r="2784" spans="2:13" s="119" customFormat="1">
      <c r="B2784" s="130"/>
      <c r="M2784" s="132"/>
    </row>
    <row r="2785" spans="2:13" s="119" customFormat="1">
      <c r="B2785" s="130"/>
      <c r="M2785" s="132"/>
    </row>
    <row r="2786" spans="2:13" s="119" customFormat="1">
      <c r="B2786" s="130"/>
      <c r="M2786" s="132"/>
    </row>
    <row r="2787" spans="2:13" s="119" customFormat="1">
      <c r="B2787" s="130"/>
      <c r="M2787" s="132"/>
    </row>
    <row r="2788" spans="2:13" s="119" customFormat="1">
      <c r="B2788" s="130"/>
      <c r="M2788" s="132"/>
    </row>
    <row r="2789" spans="2:13" s="119" customFormat="1">
      <c r="B2789" s="130"/>
      <c r="M2789" s="132"/>
    </row>
    <row r="2790" spans="2:13" s="119" customFormat="1">
      <c r="B2790" s="130"/>
      <c r="M2790" s="132"/>
    </row>
    <row r="2791" spans="2:13" s="119" customFormat="1">
      <c r="B2791" s="130"/>
      <c r="M2791" s="132"/>
    </row>
    <row r="2792" spans="2:13" s="119" customFormat="1">
      <c r="B2792" s="130"/>
      <c r="M2792" s="132"/>
    </row>
    <row r="2793" spans="2:13" s="119" customFormat="1">
      <c r="B2793" s="130"/>
      <c r="M2793" s="132"/>
    </row>
    <row r="2794" spans="2:13" s="119" customFormat="1">
      <c r="B2794" s="130"/>
      <c r="M2794" s="132"/>
    </row>
    <row r="2795" spans="2:13" s="119" customFormat="1">
      <c r="B2795" s="130"/>
      <c r="M2795" s="132"/>
    </row>
    <row r="2796" spans="2:13" s="119" customFormat="1">
      <c r="B2796" s="130"/>
      <c r="M2796" s="132"/>
    </row>
    <row r="2797" spans="2:13" s="119" customFormat="1">
      <c r="B2797" s="130"/>
      <c r="M2797" s="132"/>
    </row>
    <row r="2798" spans="2:13" s="119" customFormat="1">
      <c r="B2798" s="130"/>
      <c r="M2798" s="132"/>
    </row>
    <row r="2799" spans="2:13" s="119" customFormat="1">
      <c r="B2799" s="130"/>
      <c r="M2799" s="132"/>
    </row>
    <row r="2800" spans="2:13" s="119" customFormat="1">
      <c r="B2800" s="130"/>
      <c r="M2800" s="132"/>
    </row>
    <row r="2801" spans="2:13" s="119" customFormat="1">
      <c r="B2801" s="130"/>
      <c r="M2801" s="132"/>
    </row>
    <row r="2802" spans="2:13" s="119" customFormat="1">
      <c r="B2802" s="130"/>
      <c r="M2802" s="132"/>
    </row>
    <row r="2803" spans="2:13" s="119" customFormat="1">
      <c r="B2803" s="130"/>
      <c r="M2803" s="132"/>
    </row>
    <row r="2804" spans="2:13" s="119" customFormat="1">
      <c r="B2804" s="130"/>
      <c r="M2804" s="132"/>
    </row>
    <row r="2805" spans="2:13" s="119" customFormat="1">
      <c r="B2805" s="130"/>
      <c r="M2805" s="132"/>
    </row>
    <row r="2806" spans="2:13" s="119" customFormat="1">
      <c r="B2806" s="130"/>
      <c r="M2806" s="132"/>
    </row>
    <row r="2807" spans="2:13" s="119" customFormat="1">
      <c r="B2807" s="130"/>
      <c r="M2807" s="132"/>
    </row>
    <row r="2808" spans="2:13" s="119" customFormat="1">
      <c r="B2808" s="130"/>
      <c r="M2808" s="132"/>
    </row>
    <row r="2809" spans="2:13" s="119" customFormat="1">
      <c r="B2809" s="130"/>
      <c r="M2809" s="132"/>
    </row>
    <row r="2810" spans="2:13" s="119" customFormat="1">
      <c r="B2810" s="130"/>
      <c r="M2810" s="132"/>
    </row>
    <row r="2811" spans="2:13" s="119" customFormat="1">
      <c r="B2811" s="130"/>
      <c r="M2811" s="132"/>
    </row>
    <row r="2812" spans="2:13" s="119" customFormat="1">
      <c r="B2812" s="130"/>
      <c r="M2812" s="132"/>
    </row>
    <row r="2813" spans="2:13" s="119" customFormat="1">
      <c r="B2813" s="130"/>
      <c r="M2813" s="132"/>
    </row>
    <row r="2814" spans="2:13" s="119" customFormat="1">
      <c r="B2814" s="130"/>
      <c r="M2814" s="132"/>
    </row>
    <row r="2815" spans="2:13" s="119" customFormat="1">
      <c r="B2815" s="130"/>
      <c r="M2815" s="132"/>
    </row>
    <row r="2816" spans="2:13" s="119" customFormat="1">
      <c r="B2816" s="130"/>
      <c r="M2816" s="132"/>
    </row>
    <row r="2817" spans="2:13" s="119" customFormat="1">
      <c r="B2817" s="130"/>
      <c r="M2817" s="132"/>
    </row>
    <row r="2818" spans="2:13" s="119" customFormat="1">
      <c r="B2818" s="130"/>
      <c r="M2818" s="132"/>
    </row>
    <row r="2819" spans="2:13" s="119" customFormat="1">
      <c r="B2819" s="130"/>
      <c r="M2819" s="132"/>
    </row>
    <row r="2820" spans="2:13" s="119" customFormat="1">
      <c r="B2820" s="130"/>
      <c r="M2820" s="132"/>
    </row>
    <row r="2821" spans="2:13" s="119" customFormat="1">
      <c r="B2821" s="130"/>
      <c r="M2821" s="132"/>
    </row>
    <row r="2822" spans="2:13" s="119" customFormat="1">
      <c r="B2822" s="130"/>
      <c r="M2822" s="132"/>
    </row>
    <row r="2823" spans="2:13" s="119" customFormat="1">
      <c r="B2823" s="130"/>
      <c r="M2823" s="132"/>
    </row>
    <row r="2824" spans="2:13" s="119" customFormat="1">
      <c r="B2824" s="130"/>
      <c r="M2824" s="132"/>
    </row>
    <row r="2825" spans="2:13" s="119" customFormat="1">
      <c r="B2825" s="130"/>
      <c r="M2825" s="132"/>
    </row>
    <row r="2826" spans="2:13" s="119" customFormat="1">
      <c r="B2826" s="130"/>
      <c r="M2826" s="132"/>
    </row>
    <row r="2827" spans="2:13" s="119" customFormat="1">
      <c r="B2827" s="130"/>
      <c r="M2827" s="132"/>
    </row>
    <row r="2828" spans="2:13" s="119" customFormat="1">
      <c r="B2828" s="130"/>
      <c r="M2828" s="132"/>
    </row>
    <row r="2829" spans="2:13" s="119" customFormat="1">
      <c r="B2829" s="130"/>
      <c r="M2829" s="132"/>
    </row>
    <row r="2830" spans="2:13" s="119" customFormat="1">
      <c r="B2830" s="130"/>
      <c r="M2830" s="132"/>
    </row>
    <row r="2831" spans="2:13" s="119" customFormat="1">
      <c r="B2831" s="130"/>
      <c r="M2831" s="132"/>
    </row>
    <row r="2832" spans="2:13" s="119" customFormat="1">
      <c r="B2832" s="130"/>
      <c r="M2832" s="132"/>
    </row>
    <row r="2833" spans="2:13" s="119" customFormat="1">
      <c r="B2833" s="130"/>
      <c r="M2833" s="132"/>
    </row>
    <row r="2834" spans="2:13" s="119" customFormat="1">
      <c r="B2834" s="130"/>
      <c r="M2834" s="132"/>
    </row>
    <row r="2835" spans="2:13" s="119" customFormat="1">
      <c r="B2835" s="130"/>
      <c r="M2835" s="132"/>
    </row>
    <row r="2836" spans="2:13" s="119" customFormat="1">
      <c r="B2836" s="130"/>
      <c r="M2836" s="132"/>
    </row>
    <row r="2837" spans="2:13" s="119" customFormat="1">
      <c r="B2837" s="130"/>
      <c r="M2837" s="132"/>
    </row>
    <row r="2838" spans="2:13" s="119" customFormat="1">
      <c r="B2838" s="130"/>
      <c r="M2838" s="132"/>
    </row>
    <row r="2839" spans="2:13" s="119" customFormat="1">
      <c r="B2839" s="130"/>
      <c r="M2839" s="132"/>
    </row>
    <row r="2840" spans="2:13" s="119" customFormat="1">
      <c r="B2840" s="130"/>
      <c r="M2840" s="132"/>
    </row>
    <row r="2841" spans="2:13" s="119" customFormat="1">
      <c r="B2841" s="130"/>
      <c r="M2841" s="132"/>
    </row>
    <row r="2842" spans="2:13" s="119" customFormat="1">
      <c r="B2842" s="130"/>
      <c r="M2842" s="132"/>
    </row>
    <row r="2843" spans="2:13" s="119" customFormat="1">
      <c r="B2843" s="130"/>
      <c r="M2843" s="132"/>
    </row>
    <row r="2844" spans="2:13" s="119" customFormat="1">
      <c r="B2844" s="130"/>
      <c r="M2844" s="132"/>
    </row>
    <row r="2845" spans="2:13" s="119" customFormat="1">
      <c r="B2845" s="130"/>
      <c r="M2845" s="132"/>
    </row>
    <row r="2846" spans="2:13" s="119" customFormat="1">
      <c r="B2846" s="130"/>
      <c r="M2846" s="132"/>
    </row>
    <row r="2847" spans="2:13" s="119" customFormat="1">
      <c r="B2847" s="130"/>
      <c r="M2847" s="132"/>
    </row>
    <row r="2848" spans="2:13" s="119" customFormat="1">
      <c r="B2848" s="130"/>
      <c r="M2848" s="132"/>
    </row>
    <row r="2849" spans="1:13" s="119" customFormat="1">
      <c r="B2849" s="130"/>
      <c r="M2849" s="132"/>
    </row>
    <row r="2850" spans="1:13" s="119" customFormat="1">
      <c r="B2850" s="130"/>
      <c r="M2850" s="132"/>
    </row>
    <row r="2851" spans="1:13" s="119" customFormat="1">
      <c r="B2851" s="130"/>
      <c r="M2851" s="132"/>
    </row>
    <row r="2852" spans="1:13" s="119" customFormat="1">
      <c r="B2852" s="130"/>
      <c r="M2852" s="132"/>
    </row>
    <row r="2853" spans="1:13" s="119" customFormat="1">
      <c r="B2853" s="130"/>
      <c r="M2853" s="132"/>
    </row>
    <row r="2854" spans="1:13">
      <c r="A2854" s="119"/>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7"/>
  <sheetViews>
    <sheetView workbookViewId="0">
      <pane xSplit="1" ySplit="1" topLeftCell="B79"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177" bestFit="1" customWidth="1"/>
    <col min="5" max="5" width="4.28515625" customWidth="1"/>
    <col min="7" max="7" width="49.28515625" bestFit="1" customWidth="1"/>
    <col min="8" max="8" width="18.7109375" bestFit="1" customWidth="1"/>
  </cols>
  <sheetData>
    <row r="1" spans="1:8" ht="15.75">
      <c r="B1" s="232"/>
      <c r="C1" s="273" t="s">
        <v>732</v>
      </c>
      <c r="D1" s="235"/>
      <c r="E1" s="235"/>
      <c r="F1" s="238"/>
      <c r="G1" s="273" t="s">
        <v>731</v>
      </c>
      <c r="H1" s="235"/>
    </row>
    <row r="2" spans="1:8" ht="15.75">
      <c r="B2" s="232" t="s">
        <v>693</v>
      </c>
      <c r="C2" s="235"/>
      <c r="D2" s="235"/>
      <c r="E2" s="235"/>
      <c r="F2" s="238"/>
      <c r="G2" s="235"/>
      <c r="H2" s="235"/>
    </row>
    <row r="3" spans="1:8" s="177" customFormat="1" ht="15.75">
      <c r="B3" s="229"/>
      <c r="C3" s="235"/>
      <c r="D3" s="235"/>
      <c r="E3" s="235"/>
      <c r="F3" s="238"/>
      <c r="G3" s="235"/>
      <c r="H3" s="235"/>
    </row>
    <row r="4" spans="1:8" ht="15.75">
      <c r="A4" s="176"/>
      <c r="B4" s="230">
        <v>200</v>
      </c>
      <c r="C4" s="230" t="s">
        <v>195</v>
      </c>
      <c r="D4" s="252"/>
      <c r="E4" s="235"/>
      <c r="F4" s="239">
        <v>200</v>
      </c>
      <c r="G4" s="240" t="s">
        <v>195</v>
      </c>
      <c r="H4" s="235"/>
    </row>
    <row r="5" spans="1:8" ht="15.75">
      <c r="A5" s="176"/>
      <c r="B5" s="230">
        <v>230</v>
      </c>
      <c r="C5" s="230" t="s">
        <v>196</v>
      </c>
      <c r="D5" s="252"/>
      <c r="E5" s="235"/>
      <c r="F5" s="239">
        <v>230</v>
      </c>
      <c r="G5" s="240" t="s">
        <v>196</v>
      </c>
      <c r="H5" s="235"/>
    </row>
    <row r="6" spans="1:8" ht="15.75">
      <c r="A6" s="176"/>
      <c r="B6" s="230">
        <v>240</v>
      </c>
      <c r="C6" s="230" t="s">
        <v>197</v>
      </c>
      <c r="D6" s="252"/>
      <c r="E6" s="235"/>
      <c r="F6" s="239">
        <v>240</v>
      </c>
      <c r="G6" s="240" t="s">
        <v>584</v>
      </c>
      <c r="H6" s="235"/>
    </row>
    <row r="7" spans="1:8" ht="15.75">
      <c r="A7" s="176"/>
      <c r="B7" s="230">
        <v>241</v>
      </c>
      <c r="C7" s="230" t="s">
        <v>198</v>
      </c>
      <c r="D7" s="252"/>
      <c r="E7" s="235"/>
      <c r="F7" s="239">
        <v>241</v>
      </c>
      <c r="G7" s="240" t="s">
        <v>198</v>
      </c>
      <c r="H7" s="235"/>
    </row>
    <row r="8" spans="1:8" ht="15.75">
      <c r="A8" s="176"/>
      <c r="B8" s="230">
        <v>340</v>
      </c>
      <c r="C8" s="230" t="s">
        <v>201</v>
      </c>
      <c r="D8" s="252"/>
      <c r="E8" s="235"/>
      <c r="F8" s="239">
        <v>340</v>
      </c>
      <c r="G8" s="240" t="s">
        <v>201</v>
      </c>
      <c r="H8" s="235"/>
    </row>
    <row r="9" spans="1:8" ht="15.75">
      <c r="A9" s="176"/>
      <c r="B9" s="230">
        <v>344</v>
      </c>
      <c r="C9" s="230" t="s">
        <v>694</v>
      </c>
      <c r="D9" s="252"/>
      <c r="E9" s="235"/>
      <c r="F9" s="239">
        <v>344</v>
      </c>
      <c r="G9" s="240" t="s">
        <v>585</v>
      </c>
      <c r="H9" s="235"/>
    </row>
    <row r="10" spans="1:8" ht="15.75">
      <c r="A10" s="176"/>
      <c r="B10" s="230">
        <v>360</v>
      </c>
      <c r="C10" s="230" t="s">
        <v>82</v>
      </c>
      <c r="D10" s="252"/>
      <c r="E10" s="235"/>
      <c r="F10" s="239">
        <v>360</v>
      </c>
      <c r="G10" s="240" t="s">
        <v>82</v>
      </c>
      <c r="H10" s="235"/>
    </row>
    <row r="11" spans="1:8" ht="15.75">
      <c r="A11" s="176"/>
      <c r="B11" s="230">
        <v>361</v>
      </c>
      <c r="C11" s="230" t="s">
        <v>695</v>
      </c>
      <c r="D11" s="252"/>
      <c r="E11" s="235"/>
      <c r="F11" s="239">
        <v>361</v>
      </c>
      <c r="G11" s="240" t="s">
        <v>586</v>
      </c>
      <c r="H11" s="235"/>
    </row>
    <row r="12" spans="1:8" ht="15.75">
      <c r="A12" s="176"/>
      <c r="B12" s="230">
        <v>410</v>
      </c>
      <c r="C12" s="230" t="s">
        <v>696</v>
      </c>
      <c r="D12" s="252"/>
      <c r="E12" s="235"/>
      <c r="F12" s="239">
        <v>410</v>
      </c>
      <c r="G12" s="240" t="s">
        <v>587</v>
      </c>
      <c r="H12" s="235"/>
    </row>
    <row r="13" spans="1:8" ht="15.75">
      <c r="A13" s="176"/>
      <c r="B13" s="230">
        <v>430</v>
      </c>
      <c r="C13" s="230" t="s">
        <v>205</v>
      </c>
      <c r="D13" s="252"/>
      <c r="E13" s="235"/>
      <c r="F13" s="239">
        <v>430</v>
      </c>
      <c r="G13" s="240" t="s">
        <v>205</v>
      </c>
      <c r="H13" s="235"/>
    </row>
    <row r="14" spans="1:8" ht="15.75">
      <c r="A14" s="176"/>
      <c r="B14" s="230">
        <v>450</v>
      </c>
      <c r="C14" s="230" t="s">
        <v>199</v>
      </c>
      <c r="D14" s="252"/>
      <c r="E14" s="235"/>
      <c r="F14" s="239">
        <v>450</v>
      </c>
      <c r="G14" s="240" t="s">
        <v>199</v>
      </c>
      <c r="H14" s="235"/>
    </row>
    <row r="15" spans="1:8" ht="15.75">
      <c r="A15" s="176"/>
      <c r="B15" s="230">
        <v>452</v>
      </c>
      <c r="C15" s="230" t="s">
        <v>200</v>
      </c>
      <c r="D15" s="252"/>
      <c r="E15" s="235"/>
      <c r="F15" s="239">
        <v>452</v>
      </c>
      <c r="G15" s="240" t="s">
        <v>200</v>
      </c>
      <c r="H15" s="235"/>
    </row>
    <row r="16" spans="1:8" ht="15.75">
      <c r="A16" s="176"/>
      <c r="B16" s="230">
        <v>475</v>
      </c>
      <c r="C16" s="230" t="s">
        <v>697</v>
      </c>
      <c r="D16" s="252"/>
      <c r="E16" s="235"/>
      <c r="F16" s="239">
        <v>475</v>
      </c>
      <c r="G16" s="240" t="s">
        <v>588</v>
      </c>
      <c r="H16" s="235"/>
    </row>
    <row r="17" spans="1:8" ht="15.75">
      <c r="A17" s="176"/>
      <c r="B17" s="230">
        <v>480</v>
      </c>
      <c r="C17" s="230" t="s">
        <v>216</v>
      </c>
      <c r="D17" s="252"/>
      <c r="E17" s="235"/>
      <c r="F17" s="239">
        <v>480</v>
      </c>
      <c r="G17" s="240" t="s">
        <v>216</v>
      </c>
      <c r="H17" s="235"/>
    </row>
    <row r="18" spans="1:8" ht="15.75">
      <c r="A18" s="176"/>
      <c r="B18" s="230">
        <v>490</v>
      </c>
      <c r="C18" s="230" t="s">
        <v>698</v>
      </c>
      <c r="D18" s="252"/>
      <c r="E18" s="235"/>
      <c r="F18" s="239">
        <v>490</v>
      </c>
      <c r="G18" s="240" t="s">
        <v>589</v>
      </c>
      <c r="H18" s="235"/>
    </row>
    <row r="19" spans="1:8" ht="15.75">
      <c r="A19" s="176"/>
      <c r="B19" s="230">
        <v>491</v>
      </c>
      <c r="C19" s="230" t="s">
        <v>699</v>
      </c>
      <c r="D19" s="252"/>
      <c r="E19" s="235"/>
      <c r="F19" s="239">
        <v>491</v>
      </c>
      <c r="G19" s="240" t="s">
        <v>591</v>
      </c>
      <c r="H19" s="235"/>
    </row>
    <row r="20" spans="1:8" ht="15.75">
      <c r="A20" s="176"/>
      <c r="B20" s="230">
        <v>492</v>
      </c>
      <c r="C20" s="230" t="s">
        <v>700</v>
      </c>
      <c r="D20" s="252"/>
      <c r="E20" s="235"/>
      <c r="F20" s="239">
        <v>492</v>
      </c>
      <c r="G20" s="240" t="s">
        <v>592</v>
      </c>
      <c r="H20" s="235"/>
    </row>
    <row r="21" spans="1:8" ht="15.75">
      <c r="A21" s="176"/>
      <c r="B21" s="230">
        <v>493</v>
      </c>
      <c r="C21" s="230" t="s">
        <v>701</v>
      </c>
      <c r="D21" s="252"/>
      <c r="E21" s="235"/>
      <c r="F21" s="239">
        <v>493</v>
      </c>
      <c r="G21" s="240" t="s">
        <v>593</v>
      </c>
      <c r="H21" s="235"/>
    </row>
    <row r="22" spans="1:8" ht="15.75">
      <c r="A22" s="176"/>
      <c r="B22" s="230">
        <v>494</v>
      </c>
      <c r="C22" s="230" t="s">
        <v>702</v>
      </c>
      <c r="D22" s="252"/>
      <c r="E22" s="235"/>
      <c r="F22" s="239">
        <v>494</v>
      </c>
      <c r="G22" s="240" t="s">
        <v>594</v>
      </c>
      <c r="H22" s="235"/>
    </row>
    <row r="23" spans="1:8" ht="15.75">
      <c r="A23" s="176"/>
      <c r="B23" s="230">
        <v>498</v>
      </c>
      <c r="C23" s="230" t="s">
        <v>703</v>
      </c>
      <c r="D23" s="252"/>
      <c r="E23" s="235"/>
      <c r="F23" s="239">
        <v>498</v>
      </c>
      <c r="G23" s="240" t="s">
        <v>590</v>
      </c>
      <c r="H23" s="235"/>
    </row>
    <row r="24" spans="1:8" ht="15.75">
      <c r="A24" s="176"/>
      <c r="B24" s="230">
        <v>499</v>
      </c>
      <c r="C24" s="230" t="s">
        <v>704</v>
      </c>
      <c r="D24" s="252"/>
      <c r="E24" s="235"/>
      <c r="F24" s="239">
        <v>499</v>
      </c>
      <c r="G24" s="240" t="s">
        <v>595</v>
      </c>
      <c r="H24" s="235"/>
    </row>
    <row r="25" spans="1:8" ht="15.75">
      <c r="A25" s="176"/>
      <c r="B25" s="229"/>
      <c r="C25" s="235"/>
      <c r="D25" s="253"/>
      <c r="E25" s="235"/>
      <c r="F25" s="238"/>
      <c r="G25" s="235"/>
      <c r="H25" s="235"/>
    </row>
    <row r="26" spans="1:8" ht="15.75">
      <c r="A26" s="176"/>
      <c r="B26" s="232" t="s">
        <v>705</v>
      </c>
      <c r="C26" s="235"/>
      <c r="D26" s="253"/>
      <c r="E26" s="235"/>
      <c r="F26" s="238"/>
      <c r="G26" s="235"/>
      <c r="H26" s="235"/>
    </row>
    <row r="27" spans="1:8" ht="16.5" thickBot="1">
      <c r="A27" s="176"/>
      <c r="B27" s="229"/>
      <c r="C27" s="235"/>
      <c r="D27" s="253"/>
      <c r="E27" s="235"/>
      <c r="F27" s="238"/>
      <c r="G27" s="235"/>
      <c r="H27" s="235"/>
    </row>
    <row r="28" spans="1:8" ht="15.75">
      <c r="A28" s="176"/>
      <c r="B28" s="230">
        <v>510</v>
      </c>
      <c r="C28" s="230" t="s">
        <v>596</v>
      </c>
      <c r="D28" s="252"/>
      <c r="E28" s="235"/>
      <c r="F28" s="241">
        <v>510</v>
      </c>
      <c r="G28" s="242" t="s">
        <v>596</v>
      </c>
      <c r="H28" s="235"/>
    </row>
    <row r="29" spans="1:8" ht="15.75">
      <c r="A29" s="176"/>
      <c r="B29" s="230">
        <v>515</v>
      </c>
      <c r="C29" s="230" t="s">
        <v>597</v>
      </c>
      <c r="D29" s="252"/>
      <c r="E29" s="235"/>
      <c r="F29" s="243">
        <v>515</v>
      </c>
      <c r="G29" s="244" t="s">
        <v>597</v>
      </c>
      <c r="H29" s="235"/>
    </row>
    <row r="30" spans="1:8" ht="15.75">
      <c r="A30" s="176"/>
      <c r="B30" s="230">
        <v>520</v>
      </c>
      <c r="C30" s="230" t="s">
        <v>598</v>
      </c>
      <c r="D30" s="252"/>
      <c r="E30" s="235"/>
      <c r="F30" s="243">
        <v>520</v>
      </c>
      <c r="G30" s="244" t="s">
        <v>598</v>
      </c>
      <c r="H30" s="235"/>
    </row>
    <row r="31" spans="1:8" ht="15.75">
      <c r="A31" s="176"/>
      <c r="B31" s="230">
        <v>530</v>
      </c>
      <c r="C31" s="230" t="s">
        <v>706</v>
      </c>
      <c r="D31" s="252"/>
      <c r="E31" s="235"/>
      <c r="F31" s="243">
        <v>530</v>
      </c>
      <c r="G31" s="244" t="s">
        <v>599</v>
      </c>
      <c r="H31" s="235"/>
    </row>
    <row r="32" spans="1:8" ht="15.75">
      <c r="A32" s="176"/>
      <c r="B32" s="230">
        <v>535</v>
      </c>
      <c r="C32" s="230" t="s">
        <v>580</v>
      </c>
      <c r="D32" s="252"/>
      <c r="E32" s="235"/>
      <c r="F32" s="243">
        <v>535</v>
      </c>
      <c r="G32" s="244" t="s">
        <v>580</v>
      </c>
      <c r="H32" s="235"/>
    </row>
    <row r="33" spans="1:8" ht="16.5" thickBot="1">
      <c r="A33" s="176"/>
      <c r="B33" s="230">
        <v>540</v>
      </c>
      <c r="C33" s="230" t="s">
        <v>600</v>
      </c>
      <c r="D33" s="252"/>
      <c r="E33" s="235"/>
      <c r="F33" s="245">
        <v>540</v>
      </c>
      <c r="G33" s="246" t="s">
        <v>600</v>
      </c>
      <c r="H33" s="235"/>
    </row>
    <row r="34" spans="1:8" ht="15.75">
      <c r="A34" s="176"/>
      <c r="B34" s="229"/>
      <c r="C34" s="235"/>
      <c r="D34" s="253"/>
      <c r="E34" s="235"/>
      <c r="F34" s="238"/>
      <c r="G34" s="235"/>
      <c r="H34" s="235"/>
    </row>
    <row r="35" spans="1:8" ht="15.75">
      <c r="A35" s="176"/>
      <c r="B35" s="232" t="s">
        <v>707</v>
      </c>
      <c r="C35" s="235"/>
      <c r="D35" s="253"/>
      <c r="E35" s="235"/>
      <c r="F35" s="238"/>
      <c r="G35" s="235"/>
      <c r="H35" s="235"/>
    </row>
    <row r="36" spans="1:8" ht="15.75">
      <c r="A36" s="176"/>
      <c r="B36" s="229"/>
      <c r="C36" s="235"/>
      <c r="D36" s="253"/>
      <c r="E36" s="235"/>
      <c r="F36" s="238"/>
      <c r="G36" s="235"/>
      <c r="H36" s="235"/>
    </row>
    <row r="37" spans="1:8" ht="15.75">
      <c r="A37" s="176"/>
      <c r="B37" s="230">
        <v>601</v>
      </c>
      <c r="C37" s="230" t="s">
        <v>218</v>
      </c>
      <c r="D37" s="252"/>
      <c r="E37" s="235"/>
      <c r="F37" s="239">
        <v>601</v>
      </c>
      <c r="G37" s="240" t="s">
        <v>218</v>
      </c>
      <c r="H37" s="235"/>
    </row>
    <row r="38" spans="1:8" ht="15.75">
      <c r="A38" s="176"/>
      <c r="B38" s="230">
        <v>602</v>
      </c>
      <c r="C38" s="230" t="s">
        <v>708</v>
      </c>
      <c r="D38" s="252"/>
      <c r="E38" s="235"/>
      <c r="F38" s="239">
        <v>601</v>
      </c>
      <c r="G38" s="240" t="s">
        <v>601</v>
      </c>
      <c r="H38" s="235"/>
    </row>
    <row r="39" spans="1:8" ht="15.75">
      <c r="A39" s="176"/>
      <c r="B39" s="230">
        <v>603</v>
      </c>
      <c r="C39" s="230" t="s">
        <v>709</v>
      </c>
      <c r="D39" s="252"/>
      <c r="E39" s="235"/>
      <c r="F39" s="239">
        <v>603</v>
      </c>
      <c r="G39" s="240" t="s">
        <v>602</v>
      </c>
      <c r="H39" s="235"/>
    </row>
    <row r="40" spans="1:8" ht="15.75">
      <c r="A40" s="176"/>
      <c r="B40" s="230">
        <v>604</v>
      </c>
      <c r="C40" s="230" t="s">
        <v>221</v>
      </c>
      <c r="D40" s="252"/>
      <c r="E40" s="235"/>
      <c r="F40" s="239">
        <v>604</v>
      </c>
      <c r="G40" s="240" t="s">
        <v>221</v>
      </c>
      <c r="H40" s="235"/>
    </row>
    <row r="41" spans="1:8" ht="15.75">
      <c r="A41" s="176"/>
      <c r="B41" s="230">
        <v>605</v>
      </c>
      <c r="C41" s="230" t="s">
        <v>577</v>
      </c>
      <c r="D41" s="252"/>
      <c r="E41" s="235"/>
      <c r="F41" s="239">
        <v>605</v>
      </c>
      <c r="G41" s="240" t="s">
        <v>577</v>
      </c>
      <c r="H41" s="235"/>
    </row>
    <row r="42" spans="1:8" ht="15.75">
      <c r="A42" s="176"/>
      <c r="B42" s="230">
        <v>607</v>
      </c>
      <c r="C42" s="230" t="s">
        <v>224</v>
      </c>
      <c r="D42" s="252"/>
      <c r="E42" s="235"/>
      <c r="F42" s="239">
        <v>607</v>
      </c>
      <c r="G42" s="240" t="s">
        <v>224</v>
      </c>
      <c r="H42" s="235"/>
    </row>
    <row r="43" spans="1:8" ht="15.75">
      <c r="A43" s="176"/>
      <c r="B43" s="230">
        <v>608</v>
      </c>
      <c r="C43" s="230" t="s">
        <v>225</v>
      </c>
      <c r="D43" s="252"/>
      <c r="E43" s="235"/>
      <c r="F43" s="239">
        <v>608</v>
      </c>
      <c r="G43" s="240" t="s">
        <v>225</v>
      </c>
      <c r="H43" s="235"/>
    </row>
    <row r="44" spans="1:8" ht="15.75">
      <c r="A44" s="176"/>
      <c r="B44" s="230">
        <v>610</v>
      </c>
      <c r="C44" s="230" t="s">
        <v>603</v>
      </c>
      <c r="D44" s="252"/>
      <c r="E44" s="235"/>
      <c r="F44" s="239">
        <v>610</v>
      </c>
      <c r="G44" s="240" t="s">
        <v>603</v>
      </c>
      <c r="H44" s="235"/>
    </row>
    <row r="45" spans="1:8" ht="15.75">
      <c r="A45" s="176"/>
      <c r="B45" s="230">
        <v>620</v>
      </c>
      <c r="C45" s="230" t="s">
        <v>710</v>
      </c>
      <c r="D45" s="252"/>
      <c r="E45" s="235"/>
      <c r="F45" s="239">
        <v>620</v>
      </c>
      <c r="G45" s="240" t="s">
        <v>604</v>
      </c>
      <c r="H45" s="235"/>
    </row>
    <row r="46" spans="1:8" ht="15.75">
      <c r="A46" s="176"/>
      <c r="B46" s="230">
        <v>625</v>
      </c>
      <c r="C46" s="230" t="s">
        <v>711</v>
      </c>
      <c r="D46" s="252"/>
      <c r="E46" s="235"/>
      <c r="F46" s="239">
        <v>625</v>
      </c>
      <c r="G46" s="240" t="s">
        <v>605</v>
      </c>
      <c r="H46" s="235"/>
    </row>
    <row r="47" spans="1:8" ht="15.75">
      <c r="A47" s="176"/>
      <c r="B47" s="230">
        <v>630</v>
      </c>
      <c r="C47" s="230" t="s">
        <v>712</v>
      </c>
      <c r="D47" s="252"/>
      <c r="E47" s="235"/>
      <c r="F47" s="239">
        <v>630</v>
      </c>
      <c r="G47" s="240" t="s">
        <v>606</v>
      </c>
      <c r="H47" s="235"/>
    </row>
    <row r="48" spans="1:8" ht="15.75">
      <c r="A48" s="176"/>
      <c r="B48" s="230">
        <v>631</v>
      </c>
      <c r="C48" s="230" t="s">
        <v>713</v>
      </c>
      <c r="D48" s="252"/>
      <c r="E48" s="235"/>
      <c r="F48" s="239">
        <v>631</v>
      </c>
      <c r="G48" s="240" t="s">
        <v>607</v>
      </c>
      <c r="H48" s="235"/>
    </row>
    <row r="49" spans="1:8" ht="15.75">
      <c r="A49" s="176"/>
      <c r="B49" s="230">
        <v>632</v>
      </c>
      <c r="C49" s="230" t="s">
        <v>714</v>
      </c>
      <c r="D49" s="252"/>
      <c r="E49" s="235"/>
      <c r="F49" s="239">
        <v>632</v>
      </c>
      <c r="G49" s="240" t="s">
        <v>608</v>
      </c>
      <c r="H49" s="235"/>
    </row>
    <row r="50" spans="1:8" ht="15.75">
      <c r="A50" s="176"/>
      <c r="B50" s="230">
        <v>633</v>
      </c>
      <c r="C50" s="230" t="s">
        <v>715</v>
      </c>
      <c r="D50" s="252"/>
      <c r="E50" s="235"/>
      <c r="F50" s="239">
        <v>633</v>
      </c>
      <c r="G50" s="240" t="s">
        <v>609</v>
      </c>
      <c r="H50" s="235"/>
    </row>
    <row r="51" spans="1:8" ht="15.75">
      <c r="A51" s="176"/>
      <c r="B51" s="230">
        <v>634</v>
      </c>
      <c r="C51" s="230" t="s">
        <v>716</v>
      </c>
      <c r="D51" s="252"/>
      <c r="E51" s="235"/>
      <c r="F51" s="239">
        <v>634</v>
      </c>
      <c r="G51" s="240" t="s">
        <v>610</v>
      </c>
      <c r="H51" s="235"/>
    </row>
    <row r="52" spans="1:8" ht="15.75">
      <c r="A52" s="176"/>
      <c r="B52" s="230">
        <v>635</v>
      </c>
      <c r="C52" s="230" t="s">
        <v>549</v>
      </c>
      <c r="D52" s="252"/>
      <c r="E52" s="235"/>
      <c r="F52" s="239">
        <v>635</v>
      </c>
      <c r="G52" s="240" t="s">
        <v>611</v>
      </c>
      <c r="H52" s="235"/>
    </row>
    <row r="53" spans="1:8" ht="15.75">
      <c r="A53" s="176"/>
      <c r="B53" s="230">
        <v>636</v>
      </c>
      <c r="C53" s="230" t="s">
        <v>612</v>
      </c>
      <c r="D53" s="252"/>
      <c r="E53" s="235"/>
      <c r="F53" s="239">
        <v>636</v>
      </c>
      <c r="G53" s="240" t="s">
        <v>612</v>
      </c>
      <c r="H53" s="235"/>
    </row>
    <row r="54" spans="1:8" ht="15.75">
      <c r="A54" s="176"/>
      <c r="B54" s="230">
        <v>637</v>
      </c>
      <c r="C54" s="230" t="s">
        <v>232</v>
      </c>
      <c r="D54" s="252"/>
      <c r="E54" s="235"/>
      <c r="F54" s="239">
        <v>637</v>
      </c>
      <c r="G54" s="240" t="s">
        <v>613</v>
      </c>
      <c r="H54" s="235"/>
    </row>
    <row r="55" spans="1:8" ht="15.75">
      <c r="A55" s="176"/>
      <c r="B55" s="230">
        <v>650</v>
      </c>
      <c r="C55" s="230" t="s">
        <v>229</v>
      </c>
      <c r="D55" s="252"/>
      <c r="E55" s="235"/>
      <c r="F55" s="239">
        <v>650</v>
      </c>
      <c r="G55" s="240" t="s">
        <v>229</v>
      </c>
      <c r="H55" s="235"/>
    </row>
    <row r="56" spans="1:8" ht="15.75">
      <c r="A56" s="176"/>
      <c r="B56" s="230">
        <v>655</v>
      </c>
      <c r="C56" s="230" t="s">
        <v>228</v>
      </c>
      <c r="D56" s="252"/>
      <c r="E56" s="235"/>
      <c r="F56" s="239">
        <v>655</v>
      </c>
      <c r="G56" s="240" t="s">
        <v>228</v>
      </c>
      <c r="H56" s="235"/>
    </row>
    <row r="57" spans="1:8" ht="15.75">
      <c r="A57" s="176"/>
      <c r="B57" s="230">
        <v>660</v>
      </c>
      <c r="C57" s="272" t="s">
        <v>645</v>
      </c>
      <c r="D57" s="252"/>
      <c r="E57" s="235"/>
      <c r="F57" s="239">
        <v>660</v>
      </c>
      <c r="G57" s="240" t="s">
        <v>645</v>
      </c>
      <c r="H57" s="235"/>
    </row>
    <row r="58" spans="1:8" ht="15.75">
      <c r="A58" s="176"/>
      <c r="B58" s="230">
        <v>661</v>
      </c>
      <c r="C58" s="272" t="s">
        <v>688</v>
      </c>
      <c r="D58" s="234" t="s">
        <v>730</v>
      </c>
      <c r="E58" s="235"/>
      <c r="F58" s="238"/>
      <c r="G58" s="235"/>
      <c r="H58" s="235"/>
    </row>
    <row r="59" spans="1:8" ht="15.75">
      <c r="A59" s="176"/>
      <c r="B59" s="230">
        <v>680</v>
      </c>
      <c r="C59" s="230" t="s">
        <v>273</v>
      </c>
      <c r="D59" s="254"/>
      <c r="E59" s="235"/>
      <c r="F59" s="239">
        <v>680</v>
      </c>
      <c r="G59" s="240" t="s">
        <v>273</v>
      </c>
      <c r="H59" s="235"/>
    </row>
    <row r="60" spans="1:8" ht="15.75">
      <c r="A60" s="176"/>
      <c r="B60" s="230">
        <v>690</v>
      </c>
      <c r="C60" s="230" t="s">
        <v>717</v>
      </c>
      <c r="D60" s="254"/>
      <c r="E60" s="235"/>
      <c r="F60" s="239">
        <v>690</v>
      </c>
      <c r="G60" s="240" t="s">
        <v>614</v>
      </c>
      <c r="H60" s="235"/>
    </row>
    <row r="61" spans="1:8" ht="15.75">
      <c r="A61" s="176"/>
      <c r="B61" s="229"/>
      <c r="C61" s="235"/>
      <c r="D61" s="253"/>
      <c r="E61" s="235"/>
      <c r="F61" s="238"/>
      <c r="G61" s="235"/>
      <c r="H61" s="235"/>
    </row>
    <row r="62" spans="1:8" ht="15.75">
      <c r="A62" s="176"/>
      <c r="B62" s="232" t="s">
        <v>718</v>
      </c>
      <c r="C62" s="235"/>
      <c r="D62" s="253"/>
      <c r="E62" s="235"/>
      <c r="F62" s="238"/>
      <c r="G62" s="235"/>
      <c r="H62" s="235"/>
    </row>
    <row r="63" spans="1:8" ht="15.75">
      <c r="A63" s="176"/>
      <c r="B63" s="229"/>
      <c r="C63" s="235"/>
      <c r="D63" s="253"/>
      <c r="E63" s="235"/>
      <c r="F63" s="238"/>
      <c r="G63" s="235"/>
      <c r="H63" s="235"/>
    </row>
    <row r="64" spans="1:8" ht="15.75">
      <c r="A64" s="176"/>
      <c r="B64" s="230">
        <v>710</v>
      </c>
      <c r="C64" s="230" t="s">
        <v>615</v>
      </c>
      <c r="D64" s="257" t="s">
        <v>734</v>
      </c>
      <c r="E64" s="235"/>
      <c r="F64" s="239">
        <v>710</v>
      </c>
      <c r="G64" s="240" t="s">
        <v>615</v>
      </c>
      <c r="H64" s="235"/>
    </row>
    <row r="65" spans="1:8" ht="15.75">
      <c r="A65" s="176"/>
      <c r="B65" s="230">
        <v>711</v>
      </c>
      <c r="C65" s="231" t="s">
        <v>719</v>
      </c>
      <c r="D65" s="233" t="s">
        <v>728</v>
      </c>
      <c r="E65" s="235"/>
      <c r="F65" s="247">
        <v>711</v>
      </c>
      <c r="G65" s="248" t="s">
        <v>646</v>
      </c>
      <c r="H65" s="236" t="s">
        <v>728</v>
      </c>
    </row>
    <row r="66" spans="1:8">
      <c r="A66" s="176"/>
      <c r="B66" s="235"/>
      <c r="C66" s="235"/>
      <c r="D66" s="253"/>
      <c r="E66" s="235"/>
      <c r="F66" s="247">
        <v>712</v>
      </c>
      <c r="G66" s="248" t="s">
        <v>647</v>
      </c>
      <c r="H66" s="236" t="s">
        <v>729</v>
      </c>
    </row>
    <row r="67" spans="1:8">
      <c r="A67" s="176"/>
      <c r="B67" s="235"/>
      <c r="C67" s="235"/>
      <c r="D67" s="253"/>
      <c r="E67" s="235"/>
      <c r="F67" s="247">
        <v>713</v>
      </c>
      <c r="G67" s="248" t="s">
        <v>648</v>
      </c>
      <c r="H67" s="236" t="s">
        <v>729</v>
      </c>
    </row>
    <row r="68" spans="1:8">
      <c r="A68" s="176"/>
      <c r="B68" s="235"/>
      <c r="C68" s="235"/>
      <c r="D68" s="253"/>
      <c r="E68" s="235"/>
      <c r="F68" s="247">
        <v>714</v>
      </c>
      <c r="G68" s="248" t="s">
        <v>649</v>
      </c>
      <c r="H68" s="236" t="s">
        <v>729</v>
      </c>
    </row>
    <row r="69" spans="1:8">
      <c r="A69" s="176"/>
      <c r="B69" s="235"/>
      <c r="C69" s="235"/>
      <c r="D69" s="253"/>
      <c r="E69" s="235"/>
      <c r="F69" s="247">
        <v>715</v>
      </c>
      <c r="G69" s="248" t="s">
        <v>650</v>
      </c>
      <c r="H69" s="236" t="s">
        <v>729</v>
      </c>
    </row>
    <row r="70" spans="1:8" ht="15.75">
      <c r="A70" s="176"/>
      <c r="B70" s="230">
        <v>716</v>
      </c>
      <c r="C70" s="231" t="s">
        <v>720</v>
      </c>
      <c r="D70" s="234" t="s">
        <v>730</v>
      </c>
      <c r="E70" s="235"/>
      <c r="F70" s="238"/>
      <c r="G70" s="235"/>
      <c r="H70" s="235"/>
    </row>
    <row r="71" spans="1:8" ht="15.75">
      <c r="A71" s="176"/>
      <c r="B71" s="230">
        <v>750</v>
      </c>
      <c r="C71" s="230" t="s">
        <v>616</v>
      </c>
      <c r="D71" s="257" t="s">
        <v>734</v>
      </c>
      <c r="E71" s="235"/>
      <c r="F71" s="239">
        <v>750</v>
      </c>
      <c r="G71" s="240" t="s">
        <v>616</v>
      </c>
      <c r="H71" s="235"/>
    </row>
    <row r="72" spans="1:8" ht="15.75">
      <c r="A72" s="176"/>
      <c r="B72" s="230">
        <v>751</v>
      </c>
      <c r="C72" s="231" t="s">
        <v>721</v>
      </c>
      <c r="D72" s="233" t="s">
        <v>728</v>
      </c>
      <c r="E72" s="235"/>
      <c r="F72" s="247">
        <v>751</v>
      </c>
      <c r="G72" s="248" t="s">
        <v>651</v>
      </c>
      <c r="H72" s="236" t="s">
        <v>728</v>
      </c>
    </row>
    <row r="73" spans="1:8">
      <c r="A73" s="176"/>
      <c r="B73" s="235"/>
      <c r="C73" s="235"/>
      <c r="D73" s="253"/>
      <c r="E73" s="235"/>
      <c r="F73" s="247">
        <v>752</v>
      </c>
      <c r="G73" s="248" t="s">
        <v>652</v>
      </c>
      <c r="H73" s="236" t="s">
        <v>729</v>
      </c>
    </row>
    <row r="74" spans="1:8">
      <c r="A74" s="176"/>
      <c r="B74" s="235"/>
      <c r="C74" s="235"/>
      <c r="D74" s="253"/>
      <c r="E74" s="235"/>
      <c r="F74" s="247">
        <v>753</v>
      </c>
      <c r="G74" s="248" t="s">
        <v>653</v>
      </c>
      <c r="H74" s="236" t="s">
        <v>729</v>
      </c>
    </row>
    <row r="75" spans="1:8">
      <c r="A75" s="176"/>
      <c r="B75" s="235"/>
      <c r="C75" s="235"/>
      <c r="D75" s="253"/>
      <c r="E75" s="235"/>
      <c r="F75" s="247">
        <v>754</v>
      </c>
      <c r="G75" s="248" t="s">
        <v>654</v>
      </c>
      <c r="H75" s="236" t="s">
        <v>729</v>
      </c>
    </row>
    <row r="76" spans="1:8" ht="15.75">
      <c r="A76" s="176"/>
      <c r="B76" s="230">
        <v>756</v>
      </c>
      <c r="C76" s="231" t="s">
        <v>722</v>
      </c>
      <c r="D76" s="234" t="s">
        <v>730</v>
      </c>
      <c r="E76" s="235"/>
      <c r="F76" s="238"/>
      <c r="G76" s="235"/>
      <c r="H76" s="236"/>
    </row>
    <row r="77" spans="1:8" ht="15.75">
      <c r="A77" s="176"/>
      <c r="B77" s="229"/>
      <c r="C77" s="235"/>
      <c r="D77" s="253"/>
      <c r="E77" s="235"/>
      <c r="F77" s="238"/>
      <c r="G77" s="235"/>
      <c r="H77" s="235"/>
    </row>
    <row r="78" spans="1:8" ht="15.75">
      <c r="A78" s="175"/>
      <c r="B78" s="232" t="s">
        <v>723</v>
      </c>
      <c r="C78" s="235"/>
      <c r="D78" s="253"/>
      <c r="E78" s="235"/>
      <c r="F78" s="238"/>
      <c r="G78" s="235"/>
      <c r="H78" s="235"/>
    </row>
    <row r="79" spans="1:8" ht="15.75">
      <c r="B79" s="229"/>
      <c r="C79" s="235"/>
      <c r="D79" s="253"/>
      <c r="E79" s="235"/>
      <c r="F79" s="238"/>
      <c r="G79" s="235"/>
      <c r="H79" s="235"/>
    </row>
    <row r="80" spans="1:8" ht="15.75">
      <c r="B80" s="230">
        <v>810</v>
      </c>
      <c r="C80" s="230" t="s">
        <v>631</v>
      </c>
      <c r="D80" s="252"/>
      <c r="E80" s="235"/>
      <c r="F80" s="239">
        <v>810</v>
      </c>
      <c r="G80" s="240" t="s">
        <v>631</v>
      </c>
      <c r="H80" s="235"/>
    </row>
    <row r="81" spans="2:8" ht="15.75">
      <c r="B81" s="230">
        <v>830</v>
      </c>
      <c r="C81" s="230" t="s">
        <v>539</v>
      </c>
      <c r="D81" s="252"/>
      <c r="E81" s="235"/>
      <c r="F81" s="239">
        <v>830</v>
      </c>
      <c r="G81" s="240" t="s">
        <v>617</v>
      </c>
      <c r="H81" s="235"/>
    </row>
    <row r="82" spans="2:8" ht="15.75">
      <c r="B82" s="230">
        <v>845</v>
      </c>
      <c r="C82" s="230" t="s">
        <v>547</v>
      </c>
      <c r="D82" s="252"/>
      <c r="E82" s="235"/>
      <c r="F82" s="239">
        <v>845</v>
      </c>
      <c r="G82" s="240" t="s">
        <v>547</v>
      </c>
      <c r="H82" s="235"/>
    </row>
    <row r="83" spans="2:8" ht="15.75">
      <c r="B83" s="230">
        <v>850</v>
      </c>
      <c r="C83" s="230" t="s">
        <v>540</v>
      </c>
      <c r="D83" s="252"/>
      <c r="E83" s="235"/>
      <c r="F83" s="239">
        <v>850</v>
      </c>
      <c r="G83" s="240" t="s">
        <v>618</v>
      </c>
      <c r="H83" s="235"/>
    </row>
    <row r="84" spans="2:8" ht="15.75">
      <c r="B84" s="230">
        <v>865</v>
      </c>
      <c r="C84" s="230" t="s">
        <v>541</v>
      </c>
      <c r="D84" s="252"/>
      <c r="E84" s="235"/>
      <c r="F84" s="239">
        <v>865</v>
      </c>
      <c r="G84" s="240" t="s">
        <v>541</v>
      </c>
      <c r="H84" s="235"/>
    </row>
    <row r="85" spans="2:8" ht="15.75">
      <c r="B85" s="230">
        <v>880</v>
      </c>
      <c r="C85" s="230" t="s">
        <v>619</v>
      </c>
      <c r="D85" s="252"/>
      <c r="E85" s="235"/>
      <c r="F85" s="239">
        <v>880</v>
      </c>
      <c r="G85" s="240" t="s">
        <v>619</v>
      </c>
      <c r="H85" s="235"/>
    </row>
    <row r="86" spans="2:8" ht="15.75">
      <c r="B86" s="230">
        <v>881</v>
      </c>
      <c r="C86" s="230" t="s">
        <v>620</v>
      </c>
      <c r="D86" s="252"/>
      <c r="E86" s="235"/>
      <c r="F86" s="239">
        <v>881</v>
      </c>
      <c r="G86" s="240" t="s">
        <v>620</v>
      </c>
      <c r="H86" s="235"/>
    </row>
    <row r="87" spans="2:8" ht="15.75">
      <c r="B87" s="230">
        <v>885</v>
      </c>
      <c r="C87" s="230" t="s">
        <v>621</v>
      </c>
      <c r="D87" s="252"/>
      <c r="E87" s="235"/>
      <c r="F87" s="239">
        <v>885</v>
      </c>
      <c r="G87" s="240" t="s">
        <v>621</v>
      </c>
      <c r="H87" s="235"/>
    </row>
    <row r="88" spans="2:8" ht="15.75">
      <c r="B88" s="229"/>
      <c r="C88" s="235"/>
      <c r="D88" s="253"/>
      <c r="E88" s="235"/>
      <c r="F88" s="238"/>
      <c r="G88" s="235"/>
      <c r="H88" s="235"/>
    </row>
    <row r="89" spans="2:8" ht="15.75">
      <c r="B89" s="232" t="s">
        <v>724</v>
      </c>
      <c r="C89" s="235"/>
      <c r="D89" s="253"/>
      <c r="E89" s="235"/>
      <c r="F89" s="238"/>
      <c r="G89" s="235"/>
      <c r="H89" s="235"/>
    </row>
    <row r="90" spans="2:8" ht="15.75">
      <c r="B90" s="229"/>
      <c r="C90" s="235"/>
      <c r="D90" s="253"/>
      <c r="E90" s="235"/>
      <c r="F90" s="238"/>
      <c r="G90" s="235"/>
      <c r="H90" s="235"/>
    </row>
    <row r="91" spans="2:8" ht="15.75">
      <c r="B91" s="230">
        <v>890</v>
      </c>
      <c r="C91" s="230" t="s">
        <v>622</v>
      </c>
      <c r="D91" s="252"/>
      <c r="E91" s="235"/>
      <c r="F91" s="239">
        <v>890</v>
      </c>
      <c r="G91" s="240" t="s">
        <v>622</v>
      </c>
      <c r="H91" s="235"/>
    </row>
    <row r="92" spans="2:8" ht="15.75">
      <c r="B92" s="230">
        <v>892</v>
      </c>
      <c r="C92" s="230" t="s">
        <v>655</v>
      </c>
      <c r="D92" s="252"/>
      <c r="E92" s="235"/>
      <c r="F92" s="239">
        <v>892</v>
      </c>
      <c r="G92" s="240" t="s">
        <v>655</v>
      </c>
      <c r="H92" s="235"/>
    </row>
    <row r="93" spans="2:8" ht="15.75">
      <c r="B93" s="230">
        <v>893</v>
      </c>
      <c r="C93" s="231" t="s">
        <v>725</v>
      </c>
      <c r="D93" s="234" t="s">
        <v>730</v>
      </c>
      <c r="E93" s="235"/>
      <c r="F93" s="238"/>
      <c r="G93" s="235"/>
      <c r="H93" s="235"/>
    </row>
    <row r="94" spans="2:8" ht="15.75">
      <c r="B94" s="229"/>
      <c r="C94" s="235"/>
      <c r="D94" s="256" t="s">
        <v>733</v>
      </c>
      <c r="E94" s="235"/>
      <c r="F94" s="239">
        <v>898</v>
      </c>
      <c r="G94" s="249" t="s">
        <v>656</v>
      </c>
      <c r="H94" s="237" t="s">
        <v>727</v>
      </c>
    </row>
    <row r="95" spans="2:8" s="177" customFormat="1" ht="15.75">
      <c r="B95" s="229"/>
      <c r="C95" s="235"/>
      <c r="D95" s="253"/>
      <c r="E95" s="235"/>
      <c r="F95" s="239"/>
      <c r="G95" s="240"/>
      <c r="H95" s="235"/>
    </row>
    <row r="96" spans="2:8" ht="15.75">
      <c r="B96" s="232" t="s">
        <v>726</v>
      </c>
      <c r="C96" s="235"/>
      <c r="D96" s="253"/>
      <c r="E96" s="235"/>
      <c r="F96" s="238"/>
      <c r="G96" s="235"/>
      <c r="H96" s="235"/>
    </row>
    <row r="97" spans="2:8" ht="15.75">
      <c r="B97" s="229"/>
      <c r="C97" s="235"/>
      <c r="D97" s="253"/>
      <c r="E97" s="235"/>
      <c r="F97" s="238"/>
      <c r="G97" s="235"/>
      <c r="H97" s="235"/>
    </row>
    <row r="98" spans="2:8" ht="15.75">
      <c r="B98" s="230">
        <v>900</v>
      </c>
      <c r="C98" s="230" t="s">
        <v>623</v>
      </c>
      <c r="D98" s="252"/>
      <c r="E98" s="235"/>
      <c r="F98" s="239">
        <v>900</v>
      </c>
      <c r="G98" s="240" t="s">
        <v>623</v>
      </c>
      <c r="H98" s="235"/>
    </row>
    <row r="99" spans="2:8" ht="15.75">
      <c r="B99" s="230">
        <v>960</v>
      </c>
      <c r="C99" s="230" t="s">
        <v>624</v>
      </c>
      <c r="D99" s="252"/>
      <c r="E99" s="235"/>
      <c r="F99" s="239">
        <v>960</v>
      </c>
      <c r="G99" s="240" t="s">
        <v>624</v>
      </c>
      <c r="H99" s="235"/>
    </row>
    <row r="100" spans="2:8" ht="15.75">
      <c r="B100" s="230">
        <v>965</v>
      </c>
      <c r="C100" s="230" t="s">
        <v>625</v>
      </c>
      <c r="D100" s="252"/>
      <c r="E100" s="235"/>
      <c r="F100" s="250">
        <v>965</v>
      </c>
      <c r="G100" s="251" t="s">
        <v>625</v>
      </c>
      <c r="H100" s="235"/>
    </row>
    <row r="101" spans="2:8" ht="15.75">
      <c r="B101" s="229"/>
      <c r="C101" s="235"/>
      <c r="D101" s="253"/>
      <c r="E101" s="235"/>
      <c r="F101" s="238"/>
      <c r="G101" s="235"/>
      <c r="H101" s="235"/>
    </row>
    <row r="102" spans="2:8">
      <c r="D102" s="255"/>
      <c r="F102" s="178"/>
    </row>
    <row r="103" spans="2:8">
      <c r="D103" s="255"/>
      <c r="F103" s="178"/>
    </row>
    <row r="104" spans="2:8">
      <c r="D104" s="255"/>
    </row>
    <row r="105" spans="2:8">
      <c r="D105" s="255"/>
    </row>
    <row r="106" spans="2:8">
      <c r="D106" s="255"/>
    </row>
    <row r="107" spans="2:8">
      <c r="D107" s="25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B176"/>
  <sheetViews>
    <sheetView workbookViewId="0"/>
  </sheetViews>
  <sheetFormatPr defaultRowHeight="12.75"/>
  <cols>
    <col min="2" max="2" width="38.7109375" bestFit="1" customWidth="1"/>
  </cols>
  <sheetData>
    <row r="2" spans="2:2">
      <c r="B2" s="302" t="s">
        <v>797</v>
      </c>
    </row>
    <row r="3" spans="2:2">
      <c r="B3" s="302" t="s">
        <v>798</v>
      </c>
    </row>
    <row r="4" spans="2:2">
      <c r="B4" s="303"/>
    </row>
    <row r="5" spans="2:2">
      <c r="B5" s="303"/>
    </row>
    <row r="6" spans="2:2">
      <c r="B6" s="303"/>
    </row>
    <row r="7" spans="2:2">
      <c r="B7" s="303"/>
    </row>
    <row r="8" spans="2:2">
      <c r="B8" s="304" t="s">
        <v>693</v>
      </c>
    </row>
    <row r="9" spans="2:2" s="177" customFormat="1">
      <c r="B9" s="302"/>
    </row>
    <row r="10" spans="2:2">
      <c r="B10" s="304" t="s">
        <v>799</v>
      </c>
    </row>
    <row r="11" spans="2:2">
      <c r="B11" s="302" t="s">
        <v>197</v>
      </c>
    </row>
    <row r="12" spans="2:2">
      <c r="B12" s="302" t="s">
        <v>199</v>
      </c>
    </row>
    <row r="13" spans="2:2">
      <c r="B13" s="302" t="s">
        <v>800</v>
      </c>
    </row>
    <row r="14" spans="2:2">
      <c r="B14" s="302" t="s">
        <v>801</v>
      </c>
    </row>
    <row r="15" spans="2:2">
      <c r="B15" s="302" t="s">
        <v>802</v>
      </c>
    </row>
    <row r="16" spans="2:2">
      <c r="B16" s="302" t="s">
        <v>803</v>
      </c>
    </row>
    <row r="17" spans="2:2">
      <c r="B17" s="302" t="s">
        <v>804</v>
      </c>
    </row>
    <row r="18" spans="2:2">
      <c r="B18" s="302" t="s">
        <v>200</v>
      </c>
    </row>
    <row r="19" spans="2:2">
      <c r="B19" s="302" t="s">
        <v>337</v>
      </c>
    </row>
    <row r="20" spans="2:2">
      <c r="B20" s="302" t="s">
        <v>805</v>
      </c>
    </row>
    <row r="21" spans="2:2">
      <c r="B21" s="302" t="s">
        <v>806</v>
      </c>
    </row>
    <row r="22" spans="2:2">
      <c r="B22" s="303"/>
    </row>
    <row r="23" spans="2:2">
      <c r="B23" s="304" t="s">
        <v>807</v>
      </c>
    </row>
    <row r="24" spans="2:2">
      <c r="B24" s="303"/>
    </row>
    <row r="25" spans="2:2">
      <c r="B25" s="304" t="s">
        <v>808</v>
      </c>
    </row>
    <row r="26" spans="2:2">
      <c r="B26" s="302" t="s">
        <v>199</v>
      </c>
    </row>
    <row r="27" spans="2:2">
      <c r="B27" s="302" t="s">
        <v>809</v>
      </c>
    </row>
    <row r="28" spans="2:2">
      <c r="B28" s="302" t="s">
        <v>685</v>
      </c>
    </row>
    <row r="29" spans="2:2">
      <c r="B29" s="302" t="s">
        <v>200</v>
      </c>
    </row>
    <row r="30" spans="2:2">
      <c r="B30" s="303"/>
    </row>
    <row r="31" spans="2:2">
      <c r="B31" s="302" t="s">
        <v>810</v>
      </c>
    </row>
    <row r="32" spans="2:2">
      <c r="B32" s="302" t="s">
        <v>206</v>
      </c>
    </row>
    <row r="33" spans="2:2">
      <c r="B33" s="302" t="s">
        <v>212</v>
      </c>
    </row>
    <row r="34" spans="2:2">
      <c r="B34" s="303"/>
    </row>
    <row r="35" spans="2:2">
      <c r="B35" s="302" t="s">
        <v>811</v>
      </c>
    </row>
    <row r="36" spans="2:2">
      <c r="B36" s="302" t="s">
        <v>812</v>
      </c>
    </row>
    <row r="37" spans="2:2">
      <c r="B37" s="302" t="s">
        <v>207</v>
      </c>
    </row>
    <row r="38" spans="2:2">
      <c r="B38" s="302" t="s">
        <v>209</v>
      </c>
    </row>
    <row r="39" spans="2:2">
      <c r="B39" s="302" t="s">
        <v>813</v>
      </c>
    </row>
    <row r="40" spans="2:2">
      <c r="B40" s="302" t="s">
        <v>814</v>
      </c>
    </row>
    <row r="41" spans="2:2">
      <c r="B41" s="304" t="s">
        <v>815</v>
      </c>
    </row>
    <row r="42" spans="2:2">
      <c r="B42" s="303"/>
    </row>
    <row r="43" spans="2:2">
      <c r="B43" s="304" t="s">
        <v>816</v>
      </c>
    </row>
    <row r="44" spans="2:2">
      <c r="B44" s="303"/>
    </row>
    <row r="45" spans="2:2">
      <c r="B45" s="304" t="s">
        <v>817</v>
      </c>
    </row>
    <row r="46" spans="2:2">
      <c r="B46" s="303"/>
    </row>
    <row r="47" spans="2:2">
      <c r="B47" s="304" t="s">
        <v>834</v>
      </c>
    </row>
    <row r="48" spans="2:2">
      <c r="B48" s="302" t="s">
        <v>818</v>
      </c>
    </row>
    <row r="49" spans="2:2">
      <c r="B49" s="302" t="s">
        <v>819</v>
      </c>
    </row>
    <row r="50" spans="2:2">
      <c r="B50" s="302" t="s">
        <v>781</v>
      </c>
    </row>
    <row r="51" spans="2:2">
      <c r="B51" s="302" t="s">
        <v>820</v>
      </c>
    </row>
    <row r="52" spans="2:2">
      <c r="B52" s="302" t="s">
        <v>774</v>
      </c>
    </row>
    <row r="53" spans="2:2">
      <c r="B53" s="302" t="s">
        <v>775</v>
      </c>
    </row>
    <row r="55" spans="2:2">
      <c r="B55" s="304" t="s">
        <v>821</v>
      </c>
    </row>
    <row r="56" spans="2:2">
      <c r="B56" s="303"/>
    </row>
    <row r="57" spans="2:2">
      <c r="B57" s="303"/>
    </row>
    <row r="58" spans="2:2">
      <c r="B58" s="305" t="s">
        <v>707</v>
      </c>
    </row>
    <row r="59" spans="2:2" s="177" customFormat="1">
      <c r="B59" s="305"/>
    </row>
    <row r="60" spans="2:2">
      <c r="B60" s="305" t="s">
        <v>822</v>
      </c>
    </row>
    <row r="61" spans="2:2">
      <c r="B61" s="226" t="s">
        <v>218</v>
      </c>
    </row>
    <row r="62" spans="2:2">
      <c r="B62" s="226" t="s">
        <v>823</v>
      </c>
    </row>
    <row r="63" spans="2:2">
      <c r="B63" s="226" t="s">
        <v>824</v>
      </c>
    </row>
    <row r="64" spans="2:2">
      <c r="B64" s="226" t="s">
        <v>272</v>
      </c>
    </row>
    <row r="65" spans="2:2">
      <c r="B65" s="226" t="s">
        <v>825</v>
      </c>
    </row>
    <row r="66" spans="2:2">
      <c r="B66" s="226" t="s">
        <v>826</v>
      </c>
    </row>
    <row r="67" spans="2:2">
      <c r="B67" s="226" t="s">
        <v>339</v>
      </c>
    </row>
    <row r="68" spans="2:2">
      <c r="B68" s="226" t="s">
        <v>827</v>
      </c>
    </row>
    <row r="70" spans="2:2">
      <c r="B70" s="305" t="s">
        <v>828</v>
      </c>
    </row>
    <row r="72" spans="2:2">
      <c r="B72" s="305" t="s">
        <v>829</v>
      </c>
    </row>
    <row r="73" spans="2:2">
      <c r="B73" s="226" t="s">
        <v>830</v>
      </c>
    </row>
    <row r="74" spans="2:2">
      <c r="B74" s="226" t="s">
        <v>272</v>
      </c>
    </row>
    <row r="75" spans="2:2">
      <c r="B75" s="226" t="s">
        <v>825</v>
      </c>
    </row>
    <row r="76" spans="2:2">
      <c r="B76" s="226" t="s">
        <v>826</v>
      </c>
    </row>
    <row r="77" spans="2:2">
      <c r="B77" s="226" t="s">
        <v>831</v>
      </c>
    </row>
    <row r="79" spans="2:2">
      <c r="B79" s="305" t="s">
        <v>832</v>
      </c>
    </row>
    <row r="81" spans="2:2">
      <c r="B81" s="305" t="s">
        <v>833</v>
      </c>
    </row>
    <row r="84" spans="2:2">
      <c r="B84" s="304" t="s">
        <v>835</v>
      </c>
    </row>
    <row r="85" spans="2:2">
      <c r="B85" s="302" t="s">
        <v>818</v>
      </c>
    </row>
    <row r="86" spans="2:2">
      <c r="B86" s="302" t="s">
        <v>819</v>
      </c>
    </row>
    <row r="87" spans="2:2">
      <c r="B87" s="302" t="s">
        <v>836</v>
      </c>
    </row>
    <row r="88" spans="2:2">
      <c r="B88" s="302" t="s">
        <v>837</v>
      </c>
    </row>
    <row r="89" spans="2:2">
      <c r="B89" s="302" t="s">
        <v>838</v>
      </c>
    </row>
    <row r="90" spans="2:2">
      <c r="B90" s="302" t="s">
        <v>839</v>
      </c>
    </row>
    <row r="91" spans="2:2">
      <c r="B91" s="302" t="s">
        <v>840</v>
      </c>
    </row>
    <row r="92" spans="2:2">
      <c r="B92" s="302" t="s">
        <v>754</v>
      </c>
    </row>
    <row r="93" spans="2:2">
      <c r="B93" s="302" t="s">
        <v>841</v>
      </c>
    </row>
    <row r="94" spans="2:2">
      <c r="B94" s="302" t="s">
        <v>774</v>
      </c>
    </row>
    <row r="95" spans="2:2">
      <c r="B95" s="302" t="s">
        <v>775</v>
      </c>
    </row>
    <row r="96" spans="2:2">
      <c r="B96" s="177"/>
    </row>
    <row r="97" spans="2:2">
      <c r="B97" s="304" t="s">
        <v>821</v>
      </c>
    </row>
    <row r="100" spans="2:2">
      <c r="B100" s="305" t="s">
        <v>842</v>
      </c>
    </row>
    <row r="102" spans="2:2">
      <c r="B102" s="226" t="s">
        <v>631</v>
      </c>
    </row>
    <row r="103" spans="2:2">
      <c r="B103" t="s">
        <v>539</v>
      </c>
    </row>
    <row r="104" spans="2:2">
      <c r="B104" t="s">
        <v>540</v>
      </c>
    </row>
    <row r="105" spans="2:2">
      <c r="B105" t="s">
        <v>274</v>
      </c>
    </row>
    <row r="106" spans="2:2">
      <c r="B106" t="s">
        <v>547</v>
      </c>
    </row>
    <row r="107" spans="2:2">
      <c r="B107" t="s">
        <v>541</v>
      </c>
    </row>
    <row r="108" spans="2:2">
      <c r="B108" t="s">
        <v>347</v>
      </c>
    </row>
    <row r="109" spans="2:2">
      <c r="B109" t="s">
        <v>0</v>
      </c>
    </row>
    <row r="111" spans="2:2">
      <c r="B111" s="305" t="s">
        <v>843</v>
      </c>
    </row>
    <row r="113" spans="2:2">
      <c r="B113" s="303"/>
    </row>
    <row r="114" spans="2:2">
      <c r="B114" s="303"/>
    </row>
    <row r="115" spans="2:2">
      <c r="B115" s="303"/>
    </row>
    <row r="116" spans="2:2">
      <c r="B116" s="303"/>
    </row>
    <row r="117" spans="2:2">
      <c r="B117" s="303"/>
    </row>
    <row r="118" spans="2:2">
      <c r="B118" s="303"/>
    </row>
    <row r="119" spans="2:2">
      <c r="B119" s="303"/>
    </row>
    <row r="120" spans="2:2">
      <c r="B120" s="303"/>
    </row>
    <row r="121" spans="2:2">
      <c r="B121" s="303"/>
    </row>
    <row r="122" spans="2:2">
      <c r="B122" s="303"/>
    </row>
    <row r="123" spans="2:2">
      <c r="B123" s="303"/>
    </row>
    <row r="124" spans="2:2">
      <c r="B124" s="303"/>
    </row>
    <row r="125" spans="2:2">
      <c r="B125" s="303"/>
    </row>
    <row r="126" spans="2:2">
      <c r="B126" s="303"/>
    </row>
    <row r="127" spans="2:2">
      <c r="B127" s="303"/>
    </row>
    <row r="128" spans="2:2">
      <c r="B128" s="303"/>
    </row>
    <row r="129" spans="2:2">
      <c r="B129" s="303"/>
    </row>
    <row r="130" spans="2:2">
      <c r="B130" s="303"/>
    </row>
    <row r="131" spans="2:2">
      <c r="B131" s="303"/>
    </row>
    <row r="132" spans="2:2">
      <c r="B132" s="303"/>
    </row>
    <row r="133" spans="2:2">
      <c r="B133" s="303"/>
    </row>
    <row r="134" spans="2:2">
      <c r="B134" s="303"/>
    </row>
    <row r="135" spans="2:2">
      <c r="B135" s="303"/>
    </row>
    <row r="136" spans="2:2">
      <c r="B136" s="303"/>
    </row>
    <row r="137" spans="2:2">
      <c r="B137" s="303"/>
    </row>
    <row r="138" spans="2:2">
      <c r="B138" s="303"/>
    </row>
    <row r="139" spans="2:2">
      <c r="B139" s="303"/>
    </row>
    <row r="140" spans="2:2">
      <c r="B140" s="303"/>
    </row>
    <row r="141" spans="2:2">
      <c r="B141" s="303"/>
    </row>
    <row r="142" spans="2:2">
      <c r="B142" s="303"/>
    </row>
    <row r="143" spans="2:2">
      <c r="B143" s="303"/>
    </row>
    <row r="144" spans="2:2">
      <c r="B144" s="303"/>
    </row>
    <row r="145" spans="2:2">
      <c r="B145" s="303"/>
    </row>
    <row r="146" spans="2:2">
      <c r="B146" s="303"/>
    </row>
    <row r="147" spans="2:2">
      <c r="B147" s="303"/>
    </row>
    <row r="148" spans="2:2">
      <c r="B148" s="303"/>
    </row>
    <row r="149" spans="2:2">
      <c r="B149" s="303"/>
    </row>
    <row r="150" spans="2:2">
      <c r="B150" s="303"/>
    </row>
    <row r="151" spans="2:2">
      <c r="B151" s="303"/>
    </row>
    <row r="152" spans="2:2">
      <c r="B152" s="303"/>
    </row>
    <row r="153" spans="2:2">
      <c r="B153" s="303"/>
    </row>
    <row r="154" spans="2:2">
      <c r="B154" s="303"/>
    </row>
    <row r="155" spans="2:2">
      <c r="B155" s="303"/>
    </row>
    <row r="156" spans="2:2">
      <c r="B156" s="303"/>
    </row>
    <row r="157" spans="2:2">
      <c r="B157" s="303"/>
    </row>
    <row r="158" spans="2:2">
      <c r="B158" s="303"/>
    </row>
    <row r="159" spans="2:2">
      <c r="B159" s="303"/>
    </row>
    <row r="160" spans="2:2">
      <c r="B160" s="303"/>
    </row>
    <row r="161" spans="2:2">
      <c r="B161" s="303"/>
    </row>
    <row r="162" spans="2:2">
      <c r="B162" s="303"/>
    </row>
    <row r="163" spans="2:2">
      <c r="B163" s="303"/>
    </row>
    <row r="164" spans="2:2">
      <c r="B164" s="303"/>
    </row>
    <row r="165" spans="2:2">
      <c r="B165" s="303"/>
    </row>
    <row r="166" spans="2:2">
      <c r="B166" s="303"/>
    </row>
    <row r="167" spans="2:2">
      <c r="B167" s="303"/>
    </row>
    <row r="168" spans="2:2">
      <c r="B168" s="303"/>
    </row>
    <row r="169" spans="2:2">
      <c r="B169" s="303"/>
    </row>
    <row r="170" spans="2:2">
      <c r="B170" s="303"/>
    </row>
    <row r="171" spans="2:2">
      <c r="B171" s="303"/>
    </row>
    <row r="172" spans="2:2">
      <c r="B172" s="303"/>
    </row>
    <row r="173" spans="2:2">
      <c r="B173" s="303"/>
    </row>
    <row r="174" spans="2:2">
      <c r="B174" s="303"/>
    </row>
    <row r="175" spans="2:2">
      <c r="B175" s="303"/>
    </row>
    <row r="176" spans="2:2">
      <c r="B176" s="303"/>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76"/>
  <sheetViews>
    <sheetView workbookViewId="0">
      <selection activeCell="A2" sqref="A2"/>
    </sheetView>
  </sheetViews>
  <sheetFormatPr defaultRowHeight="12.75"/>
  <cols>
    <col min="1" max="1" width="16.28515625" customWidth="1"/>
    <col min="2" max="2" width="97.85546875" customWidth="1"/>
  </cols>
  <sheetData>
    <row r="2" spans="2:2" ht="14.25">
      <c r="B2" s="310" t="s">
        <v>899</v>
      </c>
    </row>
    <row r="3" spans="2:2" s="177" customFormat="1" ht="14.25">
      <c r="B3" s="310" t="s">
        <v>900</v>
      </c>
    </row>
    <row r="4" spans="2:2" s="177" customFormat="1" ht="14.25">
      <c r="B4" s="310"/>
    </row>
    <row r="5" spans="2:2" s="177" customFormat="1" ht="14.25">
      <c r="B5" s="310" t="s">
        <v>901</v>
      </c>
    </row>
    <row r="6" spans="2:2" s="177" customFormat="1" ht="14.25">
      <c r="B6" s="310" t="s">
        <v>902</v>
      </c>
    </row>
    <row r="7" spans="2:2" s="177" customFormat="1" ht="14.25">
      <c r="B7" s="310" t="s">
        <v>903</v>
      </c>
    </row>
    <row r="8" spans="2:2" s="177" customFormat="1" ht="14.25">
      <c r="B8" s="310"/>
    </row>
    <row r="9" spans="2:2" s="177" customFormat="1" ht="128.25">
      <c r="B9" s="310" t="s">
        <v>904</v>
      </c>
    </row>
    <row r="10" spans="2:2" s="177" customFormat="1" ht="14.25">
      <c r="B10" s="310" t="s">
        <v>905</v>
      </c>
    </row>
    <row r="11" spans="2:2" s="177" customFormat="1" ht="14.25">
      <c r="B11" s="310" t="s">
        <v>906</v>
      </c>
    </row>
    <row r="12" spans="2:2" s="177" customFormat="1" ht="14.25">
      <c r="B12" s="310" t="s">
        <v>907</v>
      </c>
    </row>
    <row r="13" spans="2:2" s="177" customFormat="1" ht="28.5">
      <c r="B13" s="310" t="s">
        <v>908</v>
      </c>
    </row>
    <row r="14" spans="2:2" s="177" customFormat="1" ht="14.25">
      <c r="B14" s="310" t="s">
        <v>909</v>
      </c>
    </row>
    <row r="15" spans="2:2" s="177" customFormat="1" ht="28.5">
      <c r="B15" s="310" t="s">
        <v>910</v>
      </c>
    </row>
    <row r="16" spans="2:2" s="177" customFormat="1"/>
    <row r="17" spans="2:2" ht="99.75">
      <c r="B17" s="306" t="s">
        <v>844</v>
      </c>
    </row>
    <row r="18" spans="2:2" ht="99.75">
      <c r="B18" s="306" t="s">
        <v>856</v>
      </c>
    </row>
    <row r="19" spans="2:2" ht="14.25">
      <c r="B19" s="306" t="s">
        <v>845</v>
      </c>
    </row>
    <row r="20" spans="2:2" ht="14.25">
      <c r="B20" s="307" t="s">
        <v>846</v>
      </c>
    </row>
    <row r="21" spans="2:2" ht="14.25">
      <c r="B21" s="306" t="s">
        <v>847</v>
      </c>
    </row>
    <row r="22" spans="2:2" ht="14.25">
      <c r="B22" s="307" t="s">
        <v>848</v>
      </c>
    </row>
    <row r="23" spans="2:2" ht="57">
      <c r="B23" s="306" t="s">
        <v>857</v>
      </c>
    </row>
    <row r="24" spans="2:2" ht="28.5">
      <c r="B24" s="306" t="s">
        <v>849</v>
      </c>
    </row>
    <row r="25" spans="2:2" ht="14.25">
      <c r="B25" s="309"/>
    </row>
    <row r="26" spans="2:2" ht="14.25">
      <c r="B26" s="308" t="s">
        <v>850</v>
      </c>
    </row>
    <row r="27" spans="2:2" ht="14.25">
      <c r="B27" s="308" t="s">
        <v>851</v>
      </c>
    </row>
    <row r="28" spans="2:2" ht="14.25">
      <c r="B28" s="308" t="s">
        <v>852</v>
      </c>
    </row>
    <row r="29" spans="2:2" ht="14.25">
      <c r="B29" s="310"/>
    </row>
    <row r="30" spans="2:2" ht="14.25">
      <c r="B30" s="311" t="s">
        <v>853</v>
      </c>
    </row>
    <row r="31" spans="2:2" ht="85.5">
      <c r="B31" s="306" t="s">
        <v>854</v>
      </c>
    </row>
    <row r="32" spans="2:2" ht="43.5">
      <c r="B32" s="306" t="s">
        <v>858</v>
      </c>
    </row>
    <row r="33" spans="2:2" s="177" customFormat="1" ht="14.25">
      <c r="B33" s="306"/>
    </row>
    <row r="34" spans="2:2" ht="14.25">
      <c r="B34" s="1" t="s">
        <v>855</v>
      </c>
    </row>
    <row r="35" spans="2:2" ht="15">
      <c r="B35" s="4" t="s">
        <v>885</v>
      </c>
    </row>
    <row r="36" spans="2:2" s="177" customFormat="1" ht="15">
      <c r="B36" s="317" t="s">
        <v>886</v>
      </c>
    </row>
    <row r="37" spans="2:2" s="177" customFormat="1" ht="99.75">
      <c r="B37" s="310" t="s">
        <v>887</v>
      </c>
    </row>
    <row r="38" spans="2:2" s="177" customFormat="1" ht="15">
      <c r="B38" s="317" t="s">
        <v>888</v>
      </c>
    </row>
    <row r="39" spans="2:2" s="177" customFormat="1" ht="42.75">
      <c r="B39" s="310" t="s">
        <v>889</v>
      </c>
    </row>
    <row r="40" spans="2:2" s="177" customFormat="1" ht="57">
      <c r="B40" s="310" t="s">
        <v>890</v>
      </c>
    </row>
    <row r="41" spans="2:2" s="177" customFormat="1" ht="42.75">
      <c r="B41" s="310" t="s">
        <v>891</v>
      </c>
    </row>
    <row r="42" spans="2:2" s="177" customFormat="1" ht="42.75">
      <c r="B42" s="310" t="s">
        <v>892</v>
      </c>
    </row>
    <row r="43" spans="2:2" s="177" customFormat="1" ht="57">
      <c r="B43" s="310" t="s">
        <v>893</v>
      </c>
    </row>
    <row r="44" spans="2:2" s="177" customFormat="1" ht="28.5">
      <c r="B44" s="310" t="s">
        <v>894</v>
      </c>
    </row>
    <row r="45" spans="2:2" s="177" customFormat="1" ht="57">
      <c r="B45" s="310" t="s">
        <v>895</v>
      </c>
    </row>
    <row r="46" spans="2:2" s="177" customFormat="1" ht="71.25">
      <c r="B46" s="310" t="s">
        <v>896</v>
      </c>
    </row>
    <row r="47" spans="2:2" s="177" customFormat="1" ht="28.5">
      <c r="B47" s="310" t="s">
        <v>897</v>
      </c>
    </row>
    <row r="48" spans="2:2" s="177" customFormat="1" ht="42.75">
      <c r="B48" s="310" t="s">
        <v>898</v>
      </c>
    </row>
    <row r="49" spans="2:2" s="177" customFormat="1">
      <c r="B49"/>
    </row>
    <row r="50" spans="2:2" s="177" customFormat="1" ht="14.25">
      <c r="B50" s="1"/>
    </row>
    <row r="51" spans="2:2" s="177" customFormat="1" ht="14.25">
      <c r="B51" s="1"/>
    </row>
    <row r="52" spans="2:2" ht="14.25">
      <c r="B52" s="1"/>
    </row>
    <row r="53" spans="2:2" ht="14.25">
      <c r="B53" s="307" t="s">
        <v>848</v>
      </c>
    </row>
    <row r="54" spans="2:2" ht="71.25">
      <c r="B54" s="312" t="s">
        <v>859</v>
      </c>
    </row>
    <row r="55" spans="2:2" ht="42.75">
      <c r="B55" s="306" t="s">
        <v>860</v>
      </c>
    </row>
    <row r="56" spans="2:2" ht="71.25">
      <c r="B56" s="306" t="s">
        <v>861</v>
      </c>
    </row>
    <row r="57" spans="2:2" ht="28.5">
      <c r="B57" s="306" t="s">
        <v>862</v>
      </c>
    </row>
    <row r="58" spans="2:2" ht="14.25">
      <c r="B58" s="309"/>
    </row>
    <row r="59" spans="2:2" ht="28.5">
      <c r="B59" s="308" t="s">
        <v>863</v>
      </c>
    </row>
    <row r="60" spans="2:2" ht="14.25">
      <c r="B60" s="308" t="s">
        <v>864</v>
      </c>
    </row>
    <row r="61" spans="2:2" ht="14.25">
      <c r="B61" s="308" t="s">
        <v>865</v>
      </c>
    </row>
    <row r="62" spans="2:2" ht="14.25">
      <c r="B62" s="308" t="s">
        <v>866</v>
      </c>
    </row>
    <row r="63" spans="2:2" ht="14.25">
      <c r="B63" s="308" t="s">
        <v>867</v>
      </c>
    </row>
    <row r="64" spans="2:2" ht="14.25">
      <c r="B64" s="310"/>
    </row>
    <row r="65" spans="1:2" ht="57">
      <c r="B65" s="312" t="s">
        <v>868</v>
      </c>
    </row>
    <row r="66" spans="1:2" ht="71.25">
      <c r="B66" s="306" t="s">
        <v>869</v>
      </c>
    </row>
    <row r="67" spans="1:2" ht="14.25">
      <c r="B67" s="1" t="s">
        <v>870</v>
      </c>
    </row>
    <row r="69" spans="1:2" ht="30">
      <c r="A69" s="313" t="s">
        <v>871</v>
      </c>
      <c r="B69" s="313" t="s">
        <v>872</v>
      </c>
    </row>
    <row r="70" spans="1:2" ht="14.25">
      <c r="A70" s="314"/>
      <c r="B70" s="318"/>
    </row>
    <row r="71" spans="1:2" ht="99.75">
      <c r="A71" s="314" t="s">
        <v>873</v>
      </c>
      <c r="B71" s="315" t="s">
        <v>880</v>
      </c>
    </row>
    <row r="72" spans="1:2" ht="71.25">
      <c r="A72" s="314" t="s">
        <v>874</v>
      </c>
      <c r="B72" s="316" t="s">
        <v>875</v>
      </c>
    </row>
    <row r="73" spans="1:2" ht="57">
      <c r="A73" s="314" t="s">
        <v>876</v>
      </c>
      <c r="B73" s="315" t="s">
        <v>881</v>
      </c>
    </row>
    <row r="74" spans="1:2" ht="42.75">
      <c r="A74" s="314" t="s">
        <v>877</v>
      </c>
      <c r="B74" s="315" t="s">
        <v>882</v>
      </c>
    </row>
    <row r="75" spans="1:2" ht="42.75">
      <c r="A75" s="314" t="s">
        <v>878</v>
      </c>
      <c r="B75" s="315" t="s">
        <v>883</v>
      </c>
    </row>
    <row r="76" spans="1:2" ht="42.75">
      <c r="A76" s="314" t="s">
        <v>879</v>
      </c>
      <c r="B76" s="315" t="s">
        <v>884</v>
      </c>
    </row>
  </sheetData>
  <hyperlinks>
    <hyperlink ref="B30" r:id="rId1" display="https://www.sao.wa.gov/bars_gaap/reporting/government-wide-financial-statements/net-position/" xr:uid="{00000000-0004-0000-13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ADCB7A34C922438BB0C19F4DA558C1" ma:contentTypeVersion="12" ma:contentTypeDescription="Create a new document." ma:contentTypeScope="" ma:versionID="61756d6284ac748c2e4dc7ac9b39336d">
  <xsd:schema xmlns:xsd="http://www.w3.org/2001/XMLSchema" xmlns:xs="http://www.w3.org/2001/XMLSchema" xmlns:p="http://schemas.microsoft.com/office/2006/metadata/properties" xmlns:ns3="c4fdaec4-c803-43f7-9f84-f254b30f7593" xmlns:ns4="4129e9ce-133a-4df7-a705-278b2619b036" targetNamespace="http://schemas.microsoft.com/office/2006/metadata/properties" ma:root="true" ma:fieldsID="4c2f694ffba02ac490eabe3f4d11a5d7" ns3:_="" ns4:_="">
    <xsd:import namespace="c4fdaec4-c803-43f7-9f84-f254b30f7593"/>
    <xsd:import namespace="4129e9ce-133a-4df7-a705-278b2619b03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daec4-c803-43f7-9f84-f254b30f7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9e9ce-133a-4df7-a705-278b2619b03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EEB158-A988-426D-B6FC-B8D372D6DC5A}">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c4fdaec4-c803-43f7-9f84-f254b30f7593"/>
    <ds:schemaRef ds:uri="http://purl.org/dc/elements/1.1/"/>
    <ds:schemaRef ds:uri="http://schemas.microsoft.com/office/2006/metadata/properties"/>
    <ds:schemaRef ds:uri="4129e9ce-133a-4df7-a705-278b2619b036"/>
    <ds:schemaRef ds:uri="http://www.w3.org/XML/1998/namespace"/>
    <ds:schemaRef ds:uri="http://purl.org/dc/terms/"/>
  </ds:schemaRefs>
</ds:datastoreItem>
</file>

<file path=customXml/itemProps2.xml><?xml version="1.0" encoding="utf-8"?>
<ds:datastoreItem xmlns:ds="http://schemas.openxmlformats.org/officeDocument/2006/customXml" ds:itemID="{AF93C380-E441-4735-BB30-DC2AB36A52FD}">
  <ds:schemaRefs>
    <ds:schemaRef ds:uri="http://schemas.microsoft.com/sharepoint/v3/contenttype/forms"/>
  </ds:schemaRefs>
</ds:datastoreItem>
</file>

<file path=customXml/itemProps3.xml><?xml version="1.0" encoding="utf-8"?>
<ds:datastoreItem xmlns:ds="http://schemas.openxmlformats.org/officeDocument/2006/customXml" ds:itemID="{95D4B2CD-D169-459A-AA39-C6E0DB5F6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daec4-c803-43f7-9f84-f254b30f7593"/>
    <ds:schemaRef ds:uri="4129e9ce-133a-4df7-a705-278b2619b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vt:i4>
      </vt:variant>
    </vt:vector>
  </HeadingPairs>
  <TitlesOfParts>
    <vt:vector size="46" baseType="lpstr">
      <vt:lpstr>chartofaccts</vt:lpstr>
      <vt:lpstr>Instructions</vt:lpstr>
      <vt:lpstr>CERTIFICATION-COVER</vt:lpstr>
      <vt:lpstr>NET POSITION</vt:lpstr>
      <vt:lpstr>REVENUE EXPENSES</vt:lpstr>
      <vt:lpstr>CASH FLOW</vt:lpstr>
      <vt:lpstr>Cash Flow Statment 1920 FY</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BARS Profile</vt:lpstr>
      <vt:lpstr>BARS Guidance</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'CERTIFICATION-COVER'!Print_Area</vt:lpstr>
      <vt:lpstr>chartofaccts!Print_Area</vt:lpstr>
      <vt:lpstr>'datasheet-rev_expend_detail'!Print_Area</vt:lpstr>
      <vt:lpstr>'Expenditure Matrix'!Print_Area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2020-12-28T22:26:44Z</cp:lastPrinted>
  <dcterms:created xsi:type="dcterms:W3CDTF">2002-09-30T15:27:05Z</dcterms:created>
  <dcterms:modified xsi:type="dcterms:W3CDTF">2020-12-30T00:50:00Z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0x0101001FADCB7A34C922438BB0C19F4DA558C1</vt:lpwstr>
  </property>
</Properties>
</file>