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pportionment\Apport\LEVY\2021\"/>
    </mc:Choice>
  </mc:AlternateContent>
  <bookViews>
    <workbookView xWindow="1500" yWindow="2430" windowWidth="26025" windowHeight="14040"/>
  </bookViews>
  <sheets>
    <sheet name="LevyCalc" sheetId="3" r:id="rId1"/>
    <sheet name="Data" sheetId="1" r:id="rId2"/>
    <sheet name="District AAFTE" sheetId="5" r:id="rId3"/>
    <sheet name="VAL" sheetId="4" r:id="rId4"/>
  </sheets>
  <definedNames>
    <definedName name="_xlnm._FilterDatabase" localSheetId="1" hidden="1">Data!$A$2:$R$2</definedName>
    <definedName name="_xlnm._FilterDatabase" localSheetId="2" hidden="1">'District AAFTE'!$A$8:$AA$318</definedName>
    <definedName name="_xlnm._FilterDatabase" localSheetId="3" hidden="1">VAL!$A$1:$H$1</definedName>
    <definedName name="_Order1" hidden="1">255</definedName>
    <definedName name="_Order2" hidden="1">255</definedName>
    <definedName name="Data">Data!$A$2:$R$298</definedName>
    <definedName name="enrollment">'District AAFTE'!$A:$AA</definedName>
    <definedName name="_xlnm.Print_Area" localSheetId="0">LevyCalc!$A$1:$F$58</definedName>
    <definedName name="SY201920Growth">'District AAFTE'!$I$4</definedName>
    <definedName name="SY202021Growth">'District AAFTE'!$J$4</definedName>
    <definedName name="SY202122growth">'District AAFTE'!$K$4</definedName>
    <definedName name="SY202223growth">'District AAFTE'!$L$4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3" l="1"/>
  <c r="E40" i="3"/>
  <c r="D40" i="3"/>
  <c r="C40" i="3"/>
  <c r="U9" i="5" l="1"/>
  <c r="N9" i="5"/>
  <c r="F16" i="3" l="1"/>
  <c r="E16" i="3"/>
  <c r="D16" i="3"/>
  <c r="C16" i="3"/>
  <c r="B1" i="1" l="1"/>
  <c r="R1" i="1"/>
  <c r="Q1" i="1"/>
  <c r="A1" i="3" l="1"/>
  <c r="C14" i="3" s="1"/>
  <c r="D14" i="3" s="1"/>
  <c r="E14" i="3" s="1"/>
  <c r="F14" i="3" s="1"/>
  <c r="C52" i="3" l="1"/>
  <c r="C19" i="3"/>
  <c r="F19" i="3"/>
  <c r="E19" i="3"/>
  <c r="D19" i="3"/>
  <c r="O3" i="1" l="1"/>
  <c r="R1" i="5" l="1"/>
  <c r="S1" i="5" s="1"/>
  <c r="T1" i="5" s="1"/>
  <c r="U1" i="5" s="1"/>
  <c r="V1" i="5" s="1"/>
  <c r="W1" i="5" s="1"/>
  <c r="X1" i="5" s="1"/>
  <c r="Y1" i="5" s="1"/>
  <c r="Z1" i="5" s="1"/>
  <c r="AA1" i="5" s="1"/>
  <c r="R310" i="5"/>
  <c r="R309" i="5"/>
  <c r="R308" i="5"/>
  <c r="R307" i="5"/>
  <c r="R306" i="5"/>
  <c r="R305" i="5"/>
  <c r="R304" i="5"/>
  <c r="R303" i="5"/>
  <c r="R302" i="5"/>
  <c r="R301" i="5"/>
  <c r="R300" i="5"/>
  <c r="R299" i="5"/>
  <c r="R298" i="5"/>
  <c r="R297" i="5"/>
  <c r="R296" i="5"/>
  <c r="R295" i="5"/>
  <c r="R294" i="5"/>
  <c r="R293" i="5"/>
  <c r="R292" i="5"/>
  <c r="R291" i="5"/>
  <c r="R290" i="5"/>
  <c r="R289" i="5"/>
  <c r="R288" i="5"/>
  <c r="R287" i="5"/>
  <c r="R286" i="5"/>
  <c r="R285" i="5"/>
  <c r="R284" i="5"/>
  <c r="R283" i="5"/>
  <c r="R282" i="5"/>
  <c r="R281" i="5"/>
  <c r="R280" i="5"/>
  <c r="R279" i="5"/>
  <c r="R278" i="5"/>
  <c r="R277" i="5"/>
  <c r="R276" i="5"/>
  <c r="R275" i="5"/>
  <c r="R274" i="5"/>
  <c r="R273" i="5"/>
  <c r="R272" i="5"/>
  <c r="R271" i="5"/>
  <c r="R270" i="5"/>
  <c r="R269" i="5"/>
  <c r="R268" i="5"/>
  <c r="R267" i="5"/>
  <c r="R266" i="5"/>
  <c r="R265" i="5"/>
  <c r="R264" i="5"/>
  <c r="R263" i="5"/>
  <c r="R262" i="5"/>
  <c r="R261" i="5"/>
  <c r="R260" i="5"/>
  <c r="R259" i="5"/>
  <c r="R258" i="5"/>
  <c r="R257" i="5"/>
  <c r="R256" i="5"/>
  <c r="R255" i="5"/>
  <c r="R254" i="5"/>
  <c r="R253" i="5"/>
  <c r="R252" i="5"/>
  <c r="R251" i="5"/>
  <c r="R250" i="5"/>
  <c r="R249" i="5"/>
  <c r="R248" i="5"/>
  <c r="R247" i="5"/>
  <c r="R246" i="5"/>
  <c r="R245" i="5"/>
  <c r="R244" i="5"/>
  <c r="R243" i="5"/>
  <c r="R242" i="5"/>
  <c r="R241" i="5"/>
  <c r="R240" i="5"/>
  <c r="R239" i="5"/>
  <c r="R238" i="5"/>
  <c r="R237" i="5"/>
  <c r="R236" i="5"/>
  <c r="R235" i="5"/>
  <c r="R234" i="5"/>
  <c r="R233" i="5"/>
  <c r="R232" i="5"/>
  <c r="R231" i="5"/>
  <c r="R230" i="5"/>
  <c r="R229" i="5"/>
  <c r="R228" i="5"/>
  <c r="R227" i="5"/>
  <c r="R226" i="5"/>
  <c r="R225" i="5"/>
  <c r="R224" i="5"/>
  <c r="R223" i="5"/>
  <c r="R222" i="5"/>
  <c r="R221" i="5"/>
  <c r="R220" i="5"/>
  <c r="R219" i="5"/>
  <c r="R218" i="5"/>
  <c r="R217" i="5"/>
  <c r="R216" i="5"/>
  <c r="R215" i="5"/>
  <c r="R214" i="5"/>
  <c r="R213" i="5"/>
  <c r="R212" i="5"/>
  <c r="R211" i="5"/>
  <c r="R210" i="5"/>
  <c r="R209" i="5"/>
  <c r="R208" i="5"/>
  <c r="R207" i="5"/>
  <c r="R206" i="5"/>
  <c r="R205" i="5"/>
  <c r="R204" i="5"/>
  <c r="R203" i="5"/>
  <c r="R202" i="5"/>
  <c r="R201" i="5"/>
  <c r="R200" i="5"/>
  <c r="R199" i="5"/>
  <c r="R198" i="5"/>
  <c r="R197" i="5"/>
  <c r="R196" i="5"/>
  <c r="R195" i="5"/>
  <c r="R194" i="5"/>
  <c r="R193" i="5"/>
  <c r="R192" i="5"/>
  <c r="R191" i="5"/>
  <c r="R190" i="5"/>
  <c r="R189" i="5"/>
  <c r="R188" i="5"/>
  <c r="R187" i="5"/>
  <c r="R186" i="5"/>
  <c r="R185" i="5"/>
  <c r="R184" i="5"/>
  <c r="R183" i="5"/>
  <c r="R182" i="5"/>
  <c r="R181" i="5"/>
  <c r="R180" i="5"/>
  <c r="R179" i="5"/>
  <c r="R178" i="5"/>
  <c r="R177" i="5"/>
  <c r="R176" i="5"/>
  <c r="R175" i="5"/>
  <c r="R174" i="5"/>
  <c r="R173" i="5"/>
  <c r="R172" i="5"/>
  <c r="R171" i="5"/>
  <c r="R170" i="5"/>
  <c r="R169" i="5"/>
  <c r="R168" i="5"/>
  <c r="R167" i="5"/>
  <c r="R166" i="5"/>
  <c r="R165" i="5"/>
  <c r="R164" i="5"/>
  <c r="R163" i="5"/>
  <c r="R162" i="5"/>
  <c r="R161" i="5"/>
  <c r="R160" i="5"/>
  <c r="R159" i="5"/>
  <c r="R158" i="5"/>
  <c r="R157" i="5"/>
  <c r="R156" i="5"/>
  <c r="R155" i="5"/>
  <c r="R154" i="5"/>
  <c r="R153" i="5"/>
  <c r="R152" i="5"/>
  <c r="R151" i="5"/>
  <c r="R150" i="5"/>
  <c r="R149" i="5"/>
  <c r="R148" i="5"/>
  <c r="R147" i="5"/>
  <c r="R146" i="5"/>
  <c r="R145" i="5"/>
  <c r="R144" i="5"/>
  <c r="R143" i="5"/>
  <c r="R142" i="5"/>
  <c r="R141" i="5"/>
  <c r="R140" i="5"/>
  <c r="R139" i="5"/>
  <c r="R138" i="5"/>
  <c r="R137" i="5"/>
  <c r="R136" i="5"/>
  <c r="R135" i="5"/>
  <c r="R134" i="5"/>
  <c r="R133" i="5"/>
  <c r="R132" i="5"/>
  <c r="R131" i="5"/>
  <c r="R130" i="5"/>
  <c r="R129" i="5"/>
  <c r="R128" i="5"/>
  <c r="R127" i="5"/>
  <c r="R126" i="5"/>
  <c r="R125" i="5"/>
  <c r="R124" i="5"/>
  <c r="R123" i="5"/>
  <c r="R122" i="5"/>
  <c r="R121" i="5"/>
  <c r="R120" i="5"/>
  <c r="R119" i="5"/>
  <c r="R118" i="5"/>
  <c r="R117" i="5"/>
  <c r="R116" i="5"/>
  <c r="R115" i="5"/>
  <c r="R114" i="5"/>
  <c r="R113" i="5"/>
  <c r="R112" i="5"/>
  <c r="R111" i="5"/>
  <c r="R110" i="5"/>
  <c r="R109" i="5"/>
  <c r="R108" i="5"/>
  <c r="R107" i="5"/>
  <c r="R106" i="5"/>
  <c r="R105" i="5"/>
  <c r="R104" i="5"/>
  <c r="R103" i="5"/>
  <c r="R102" i="5"/>
  <c r="R101" i="5"/>
  <c r="R100" i="5"/>
  <c r="R99" i="5"/>
  <c r="R98" i="5"/>
  <c r="R97" i="5"/>
  <c r="R96" i="5"/>
  <c r="R95" i="5"/>
  <c r="R94" i="5"/>
  <c r="R93" i="5"/>
  <c r="R92" i="5"/>
  <c r="R91" i="5"/>
  <c r="R90" i="5"/>
  <c r="R89" i="5"/>
  <c r="R88" i="5"/>
  <c r="R87" i="5"/>
  <c r="R86" i="5"/>
  <c r="R85" i="5"/>
  <c r="R84" i="5"/>
  <c r="R83" i="5"/>
  <c r="R82" i="5"/>
  <c r="R81" i="5"/>
  <c r="R80" i="5"/>
  <c r="R79" i="5"/>
  <c r="R78" i="5"/>
  <c r="F23" i="3" s="1"/>
  <c r="R77" i="5"/>
  <c r="R76" i="5"/>
  <c r="R75" i="5"/>
  <c r="R74" i="5"/>
  <c r="R73" i="5"/>
  <c r="R72" i="5"/>
  <c r="R71" i="5"/>
  <c r="R70" i="5"/>
  <c r="R69" i="5"/>
  <c r="R68" i="5"/>
  <c r="R67" i="5"/>
  <c r="R66" i="5"/>
  <c r="R65" i="5"/>
  <c r="R64" i="5"/>
  <c r="R63" i="5"/>
  <c r="R62" i="5"/>
  <c r="R61" i="5"/>
  <c r="R60" i="5"/>
  <c r="R59" i="5"/>
  <c r="R58" i="5"/>
  <c r="R57" i="5"/>
  <c r="R56" i="5"/>
  <c r="R55" i="5"/>
  <c r="R54" i="5"/>
  <c r="R53" i="5"/>
  <c r="R52" i="5"/>
  <c r="R51" i="5"/>
  <c r="R50" i="5"/>
  <c r="R49" i="5"/>
  <c r="R48" i="5"/>
  <c r="R47" i="5"/>
  <c r="R46" i="5"/>
  <c r="R45" i="5"/>
  <c r="R44" i="5"/>
  <c r="R43" i="5"/>
  <c r="R42" i="5"/>
  <c r="R41" i="5"/>
  <c r="R40" i="5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R17" i="5"/>
  <c r="R16" i="5"/>
  <c r="R15" i="5"/>
  <c r="R14" i="5"/>
  <c r="R13" i="5"/>
  <c r="R12" i="5"/>
  <c r="R11" i="5"/>
  <c r="R7" i="5" s="1"/>
  <c r="R10" i="5"/>
  <c r="R9" i="5"/>
  <c r="N10" i="5"/>
  <c r="O10" i="5"/>
  <c r="P10" i="5"/>
  <c r="Q10" i="5"/>
  <c r="N11" i="5"/>
  <c r="O11" i="5"/>
  <c r="P11" i="5"/>
  <c r="Q11" i="5"/>
  <c r="N12" i="5"/>
  <c r="O12" i="5"/>
  <c r="P12" i="5"/>
  <c r="Q12" i="5"/>
  <c r="N13" i="5"/>
  <c r="O13" i="5"/>
  <c r="P13" i="5"/>
  <c r="Q13" i="5"/>
  <c r="N14" i="5"/>
  <c r="O14" i="5"/>
  <c r="P14" i="5"/>
  <c r="Q14" i="5"/>
  <c r="N15" i="5"/>
  <c r="O15" i="5"/>
  <c r="P15" i="5"/>
  <c r="Q15" i="5"/>
  <c r="N16" i="5"/>
  <c r="O16" i="5"/>
  <c r="P16" i="5"/>
  <c r="Q16" i="5"/>
  <c r="N17" i="5"/>
  <c r="O17" i="5"/>
  <c r="P17" i="5"/>
  <c r="Q17" i="5"/>
  <c r="N18" i="5"/>
  <c r="O18" i="5"/>
  <c r="P18" i="5"/>
  <c r="Q18" i="5"/>
  <c r="N19" i="5"/>
  <c r="O19" i="5"/>
  <c r="P19" i="5"/>
  <c r="Q19" i="5"/>
  <c r="N20" i="5"/>
  <c r="O20" i="5"/>
  <c r="P20" i="5"/>
  <c r="Q20" i="5"/>
  <c r="N21" i="5"/>
  <c r="O21" i="5"/>
  <c r="P21" i="5"/>
  <c r="Q21" i="5"/>
  <c r="N22" i="5"/>
  <c r="O22" i="5"/>
  <c r="P22" i="5"/>
  <c r="Q22" i="5"/>
  <c r="N23" i="5"/>
  <c r="O23" i="5"/>
  <c r="P23" i="5"/>
  <c r="Q23" i="5"/>
  <c r="N24" i="5"/>
  <c r="O24" i="5"/>
  <c r="P24" i="5"/>
  <c r="Q24" i="5"/>
  <c r="N25" i="5"/>
  <c r="O25" i="5"/>
  <c r="P25" i="5"/>
  <c r="Q25" i="5"/>
  <c r="N26" i="5"/>
  <c r="O26" i="5"/>
  <c r="P26" i="5"/>
  <c r="Q26" i="5"/>
  <c r="N27" i="5"/>
  <c r="O27" i="5"/>
  <c r="P27" i="5"/>
  <c r="Q27" i="5"/>
  <c r="N28" i="5"/>
  <c r="O28" i="5"/>
  <c r="P28" i="5"/>
  <c r="Q28" i="5"/>
  <c r="N29" i="5"/>
  <c r="O29" i="5"/>
  <c r="P29" i="5"/>
  <c r="Q29" i="5"/>
  <c r="N30" i="5"/>
  <c r="O30" i="5"/>
  <c r="P30" i="5"/>
  <c r="Q30" i="5"/>
  <c r="N31" i="5"/>
  <c r="O31" i="5"/>
  <c r="P31" i="5"/>
  <c r="Q31" i="5"/>
  <c r="N32" i="5"/>
  <c r="O32" i="5"/>
  <c r="P32" i="5"/>
  <c r="Q32" i="5"/>
  <c r="N33" i="5"/>
  <c r="O33" i="5"/>
  <c r="P33" i="5"/>
  <c r="Q33" i="5"/>
  <c r="N34" i="5"/>
  <c r="O34" i="5"/>
  <c r="P34" i="5"/>
  <c r="Q34" i="5"/>
  <c r="N35" i="5"/>
  <c r="O35" i="5"/>
  <c r="P35" i="5"/>
  <c r="Q35" i="5"/>
  <c r="N36" i="5"/>
  <c r="O36" i="5"/>
  <c r="P36" i="5"/>
  <c r="Q36" i="5"/>
  <c r="N37" i="5"/>
  <c r="O37" i="5"/>
  <c r="P37" i="5"/>
  <c r="Q37" i="5"/>
  <c r="N38" i="5"/>
  <c r="O38" i="5"/>
  <c r="P38" i="5"/>
  <c r="Q38" i="5"/>
  <c r="N39" i="5"/>
  <c r="O39" i="5"/>
  <c r="P39" i="5"/>
  <c r="Q39" i="5"/>
  <c r="N40" i="5"/>
  <c r="O40" i="5"/>
  <c r="P40" i="5"/>
  <c r="Q40" i="5"/>
  <c r="N41" i="5"/>
  <c r="O41" i="5"/>
  <c r="P41" i="5"/>
  <c r="Q41" i="5"/>
  <c r="N42" i="5"/>
  <c r="O42" i="5"/>
  <c r="P42" i="5"/>
  <c r="Q42" i="5"/>
  <c r="N43" i="5"/>
  <c r="O43" i="5"/>
  <c r="P43" i="5"/>
  <c r="Q43" i="5"/>
  <c r="N44" i="5"/>
  <c r="O44" i="5"/>
  <c r="P44" i="5"/>
  <c r="Q44" i="5"/>
  <c r="N45" i="5"/>
  <c r="O45" i="5"/>
  <c r="P45" i="5"/>
  <c r="Q45" i="5"/>
  <c r="N46" i="5"/>
  <c r="O46" i="5"/>
  <c r="P46" i="5"/>
  <c r="Q46" i="5"/>
  <c r="N47" i="5"/>
  <c r="O47" i="5"/>
  <c r="P47" i="5"/>
  <c r="Q47" i="5"/>
  <c r="N48" i="5"/>
  <c r="O48" i="5"/>
  <c r="P48" i="5"/>
  <c r="Q48" i="5"/>
  <c r="N49" i="5"/>
  <c r="O49" i="5"/>
  <c r="P49" i="5"/>
  <c r="Q49" i="5"/>
  <c r="N50" i="5"/>
  <c r="O50" i="5"/>
  <c r="P50" i="5"/>
  <c r="Q50" i="5"/>
  <c r="N51" i="5"/>
  <c r="O51" i="5"/>
  <c r="P51" i="5"/>
  <c r="Q51" i="5"/>
  <c r="N52" i="5"/>
  <c r="O52" i="5"/>
  <c r="P52" i="5"/>
  <c r="Q52" i="5"/>
  <c r="N53" i="5"/>
  <c r="O53" i="5"/>
  <c r="P53" i="5"/>
  <c r="Q53" i="5"/>
  <c r="N54" i="5"/>
  <c r="O54" i="5"/>
  <c r="P54" i="5"/>
  <c r="Q54" i="5"/>
  <c r="N55" i="5"/>
  <c r="O55" i="5"/>
  <c r="P55" i="5"/>
  <c r="Q55" i="5"/>
  <c r="N56" i="5"/>
  <c r="O56" i="5"/>
  <c r="P56" i="5"/>
  <c r="Q56" i="5"/>
  <c r="N57" i="5"/>
  <c r="O57" i="5"/>
  <c r="P57" i="5"/>
  <c r="Q57" i="5"/>
  <c r="N58" i="5"/>
  <c r="O58" i="5"/>
  <c r="P58" i="5"/>
  <c r="Q58" i="5"/>
  <c r="N59" i="5"/>
  <c r="O59" i="5"/>
  <c r="P59" i="5"/>
  <c r="Q59" i="5"/>
  <c r="N60" i="5"/>
  <c r="O60" i="5"/>
  <c r="P60" i="5"/>
  <c r="Q60" i="5"/>
  <c r="N61" i="5"/>
  <c r="O61" i="5"/>
  <c r="P61" i="5"/>
  <c r="Q61" i="5"/>
  <c r="N62" i="5"/>
  <c r="O62" i="5"/>
  <c r="P62" i="5"/>
  <c r="Q62" i="5"/>
  <c r="N63" i="5"/>
  <c r="O63" i="5"/>
  <c r="P63" i="5"/>
  <c r="Q63" i="5"/>
  <c r="N64" i="5"/>
  <c r="O64" i="5"/>
  <c r="P64" i="5"/>
  <c r="Q64" i="5"/>
  <c r="N65" i="5"/>
  <c r="O65" i="5"/>
  <c r="P65" i="5"/>
  <c r="Q65" i="5"/>
  <c r="N66" i="5"/>
  <c r="O66" i="5"/>
  <c r="P66" i="5"/>
  <c r="Q66" i="5"/>
  <c r="N67" i="5"/>
  <c r="O67" i="5"/>
  <c r="P67" i="5"/>
  <c r="Q67" i="5"/>
  <c r="N68" i="5"/>
  <c r="O68" i="5"/>
  <c r="P68" i="5"/>
  <c r="Q68" i="5"/>
  <c r="N69" i="5"/>
  <c r="O69" i="5"/>
  <c r="P69" i="5"/>
  <c r="Q69" i="5"/>
  <c r="N70" i="5"/>
  <c r="O70" i="5"/>
  <c r="P70" i="5"/>
  <c r="Q70" i="5"/>
  <c r="N71" i="5"/>
  <c r="O71" i="5"/>
  <c r="P71" i="5"/>
  <c r="Q71" i="5"/>
  <c r="N72" i="5"/>
  <c r="O72" i="5"/>
  <c r="P72" i="5"/>
  <c r="Q72" i="5"/>
  <c r="N73" i="5"/>
  <c r="O73" i="5"/>
  <c r="P73" i="5"/>
  <c r="Q73" i="5"/>
  <c r="N74" i="5"/>
  <c r="O74" i="5"/>
  <c r="P74" i="5"/>
  <c r="Q74" i="5"/>
  <c r="N75" i="5"/>
  <c r="O75" i="5"/>
  <c r="P75" i="5"/>
  <c r="Q75" i="5"/>
  <c r="N76" i="5"/>
  <c r="O76" i="5"/>
  <c r="P76" i="5"/>
  <c r="Q76" i="5"/>
  <c r="N77" i="5"/>
  <c r="O77" i="5"/>
  <c r="P77" i="5"/>
  <c r="Q77" i="5"/>
  <c r="N78" i="5"/>
  <c r="O78" i="5"/>
  <c r="C23" i="3" s="1"/>
  <c r="P78" i="5"/>
  <c r="D23" i="3" s="1"/>
  <c r="Q78" i="5"/>
  <c r="E23" i="3" s="1"/>
  <c r="N79" i="5"/>
  <c r="O79" i="5"/>
  <c r="P79" i="5"/>
  <c r="Q79" i="5"/>
  <c r="N80" i="5"/>
  <c r="O80" i="5"/>
  <c r="P80" i="5"/>
  <c r="Q80" i="5"/>
  <c r="N81" i="5"/>
  <c r="O81" i="5"/>
  <c r="P81" i="5"/>
  <c r="Q81" i="5"/>
  <c r="N82" i="5"/>
  <c r="O82" i="5"/>
  <c r="P82" i="5"/>
  <c r="Q82" i="5"/>
  <c r="N83" i="5"/>
  <c r="O83" i="5"/>
  <c r="P83" i="5"/>
  <c r="Q83" i="5"/>
  <c r="N84" i="5"/>
  <c r="O84" i="5"/>
  <c r="P84" i="5"/>
  <c r="Q84" i="5"/>
  <c r="N85" i="5"/>
  <c r="O85" i="5"/>
  <c r="P85" i="5"/>
  <c r="Q85" i="5"/>
  <c r="N86" i="5"/>
  <c r="O86" i="5"/>
  <c r="P86" i="5"/>
  <c r="Q86" i="5"/>
  <c r="N87" i="5"/>
  <c r="O87" i="5"/>
  <c r="P87" i="5"/>
  <c r="Q87" i="5"/>
  <c r="N88" i="5"/>
  <c r="O88" i="5"/>
  <c r="P88" i="5"/>
  <c r="Q88" i="5"/>
  <c r="N89" i="5"/>
  <c r="O89" i="5"/>
  <c r="P89" i="5"/>
  <c r="Q89" i="5"/>
  <c r="N90" i="5"/>
  <c r="O90" i="5"/>
  <c r="P90" i="5"/>
  <c r="Q90" i="5"/>
  <c r="N91" i="5"/>
  <c r="O91" i="5"/>
  <c r="P91" i="5"/>
  <c r="Q91" i="5"/>
  <c r="N92" i="5"/>
  <c r="O92" i="5"/>
  <c r="P92" i="5"/>
  <c r="Q92" i="5"/>
  <c r="N93" i="5"/>
  <c r="O93" i="5"/>
  <c r="P93" i="5"/>
  <c r="Q93" i="5"/>
  <c r="N94" i="5"/>
  <c r="O94" i="5"/>
  <c r="P94" i="5"/>
  <c r="Q94" i="5"/>
  <c r="N95" i="5"/>
  <c r="O95" i="5"/>
  <c r="P95" i="5"/>
  <c r="Q95" i="5"/>
  <c r="N96" i="5"/>
  <c r="O96" i="5"/>
  <c r="P96" i="5"/>
  <c r="Q96" i="5"/>
  <c r="N97" i="5"/>
  <c r="O97" i="5"/>
  <c r="P97" i="5"/>
  <c r="Q97" i="5"/>
  <c r="N98" i="5"/>
  <c r="O98" i="5"/>
  <c r="P98" i="5"/>
  <c r="Q98" i="5"/>
  <c r="N99" i="5"/>
  <c r="O99" i="5"/>
  <c r="P99" i="5"/>
  <c r="Q99" i="5"/>
  <c r="N100" i="5"/>
  <c r="O100" i="5"/>
  <c r="P100" i="5"/>
  <c r="Q100" i="5"/>
  <c r="N101" i="5"/>
  <c r="O101" i="5"/>
  <c r="P101" i="5"/>
  <c r="Q101" i="5"/>
  <c r="N102" i="5"/>
  <c r="O102" i="5"/>
  <c r="P102" i="5"/>
  <c r="Q102" i="5"/>
  <c r="N103" i="5"/>
  <c r="O103" i="5"/>
  <c r="P103" i="5"/>
  <c r="Q103" i="5"/>
  <c r="N104" i="5"/>
  <c r="O104" i="5"/>
  <c r="P104" i="5"/>
  <c r="Q104" i="5"/>
  <c r="N105" i="5"/>
  <c r="O105" i="5"/>
  <c r="P105" i="5"/>
  <c r="Q105" i="5"/>
  <c r="N106" i="5"/>
  <c r="O106" i="5"/>
  <c r="P106" i="5"/>
  <c r="Q106" i="5"/>
  <c r="N107" i="5"/>
  <c r="O107" i="5"/>
  <c r="P107" i="5"/>
  <c r="Q107" i="5"/>
  <c r="N108" i="5"/>
  <c r="O108" i="5"/>
  <c r="P108" i="5"/>
  <c r="Q108" i="5"/>
  <c r="N109" i="5"/>
  <c r="O109" i="5"/>
  <c r="P109" i="5"/>
  <c r="Q109" i="5"/>
  <c r="N110" i="5"/>
  <c r="O110" i="5"/>
  <c r="P110" i="5"/>
  <c r="Q110" i="5"/>
  <c r="N111" i="5"/>
  <c r="O111" i="5"/>
  <c r="P111" i="5"/>
  <c r="Q111" i="5"/>
  <c r="N112" i="5"/>
  <c r="O112" i="5"/>
  <c r="P112" i="5"/>
  <c r="Q112" i="5"/>
  <c r="N113" i="5"/>
  <c r="O113" i="5"/>
  <c r="P113" i="5"/>
  <c r="Q113" i="5"/>
  <c r="N114" i="5"/>
  <c r="O114" i="5"/>
  <c r="P114" i="5"/>
  <c r="Q114" i="5"/>
  <c r="N115" i="5"/>
  <c r="O115" i="5"/>
  <c r="P115" i="5"/>
  <c r="Q115" i="5"/>
  <c r="N116" i="5"/>
  <c r="O116" i="5"/>
  <c r="P116" i="5"/>
  <c r="Q116" i="5"/>
  <c r="N117" i="5"/>
  <c r="O117" i="5"/>
  <c r="P117" i="5"/>
  <c r="Q117" i="5"/>
  <c r="N118" i="5"/>
  <c r="O118" i="5"/>
  <c r="P118" i="5"/>
  <c r="Q118" i="5"/>
  <c r="N119" i="5"/>
  <c r="O119" i="5"/>
  <c r="P119" i="5"/>
  <c r="Q119" i="5"/>
  <c r="N120" i="5"/>
  <c r="O120" i="5"/>
  <c r="P120" i="5"/>
  <c r="Q120" i="5"/>
  <c r="N121" i="5"/>
  <c r="O121" i="5"/>
  <c r="P121" i="5"/>
  <c r="Q121" i="5"/>
  <c r="N122" i="5"/>
  <c r="O122" i="5"/>
  <c r="P122" i="5"/>
  <c r="Q122" i="5"/>
  <c r="N123" i="5"/>
  <c r="O123" i="5"/>
  <c r="P123" i="5"/>
  <c r="Q123" i="5"/>
  <c r="N124" i="5"/>
  <c r="O124" i="5"/>
  <c r="P124" i="5"/>
  <c r="Q124" i="5"/>
  <c r="N125" i="5"/>
  <c r="O125" i="5"/>
  <c r="P125" i="5"/>
  <c r="Q125" i="5"/>
  <c r="N126" i="5"/>
  <c r="O126" i="5"/>
  <c r="P126" i="5"/>
  <c r="Q126" i="5"/>
  <c r="N127" i="5"/>
  <c r="O127" i="5"/>
  <c r="P127" i="5"/>
  <c r="Q127" i="5"/>
  <c r="N128" i="5"/>
  <c r="O128" i="5"/>
  <c r="P128" i="5"/>
  <c r="Q128" i="5"/>
  <c r="N129" i="5"/>
  <c r="O129" i="5"/>
  <c r="P129" i="5"/>
  <c r="Q129" i="5"/>
  <c r="N130" i="5"/>
  <c r="O130" i="5"/>
  <c r="P130" i="5"/>
  <c r="Q130" i="5"/>
  <c r="N131" i="5"/>
  <c r="O131" i="5"/>
  <c r="P131" i="5"/>
  <c r="Q131" i="5"/>
  <c r="N132" i="5"/>
  <c r="O132" i="5"/>
  <c r="P132" i="5"/>
  <c r="Q132" i="5"/>
  <c r="N133" i="5"/>
  <c r="O133" i="5"/>
  <c r="P133" i="5"/>
  <c r="Q133" i="5"/>
  <c r="N134" i="5"/>
  <c r="O134" i="5"/>
  <c r="P134" i="5"/>
  <c r="Q134" i="5"/>
  <c r="N135" i="5"/>
  <c r="O135" i="5"/>
  <c r="P135" i="5"/>
  <c r="Q135" i="5"/>
  <c r="N136" i="5"/>
  <c r="O136" i="5"/>
  <c r="P136" i="5"/>
  <c r="Q136" i="5"/>
  <c r="N137" i="5"/>
  <c r="O137" i="5"/>
  <c r="P137" i="5"/>
  <c r="Q137" i="5"/>
  <c r="N138" i="5"/>
  <c r="O138" i="5"/>
  <c r="P138" i="5"/>
  <c r="Q138" i="5"/>
  <c r="N139" i="5"/>
  <c r="O139" i="5"/>
  <c r="P139" i="5"/>
  <c r="Q139" i="5"/>
  <c r="N140" i="5"/>
  <c r="O140" i="5"/>
  <c r="P140" i="5"/>
  <c r="Q140" i="5"/>
  <c r="N141" i="5"/>
  <c r="O141" i="5"/>
  <c r="P141" i="5"/>
  <c r="Q141" i="5"/>
  <c r="N142" i="5"/>
  <c r="O142" i="5"/>
  <c r="P142" i="5"/>
  <c r="Q142" i="5"/>
  <c r="N143" i="5"/>
  <c r="O143" i="5"/>
  <c r="P143" i="5"/>
  <c r="Q143" i="5"/>
  <c r="N144" i="5"/>
  <c r="O144" i="5"/>
  <c r="P144" i="5"/>
  <c r="Q144" i="5"/>
  <c r="N145" i="5"/>
  <c r="O145" i="5"/>
  <c r="P145" i="5"/>
  <c r="Q145" i="5"/>
  <c r="N146" i="5"/>
  <c r="O146" i="5"/>
  <c r="P146" i="5"/>
  <c r="Q146" i="5"/>
  <c r="N147" i="5"/>
  <c r="O147" i="5"/>
  <c r="P147" i="5"/>
  <c r="Q147" i="5"/>
  <c r="N148" i="5"/>
  <c r="O148" i="5"/>
  <c r="P148" i="5"/>
  <c r="Q148" i="5"/>
  <c r="N149" i="5"/>
  <c r="O149" i="5"/>
  <c r="P149" i="5"/>
  <c r="Q149" i="5"/>
  <c r="N150" i="5"/>
  <c r="O150" i="5"/>
  <c r="P150" i="5"/>
  <c r="Q150" i="5"/>
  <c r="N151" i="5"/>
  <c r="O151" i="5"/>
  <c r="P151" i="5"/>
  <c r="Q151" i="5"/>
  <c r="N152" i="5"/>
  <c r="O152" i="5"/>
  <c r="P152" i="5"/>
  <c r="Q152" i="5"/>
  <c r="N153" i="5"/>
  <c r="O153" i="5"/>
  <c r="P153" i="5"/>
  <c r="Q153" i="5"/>
  <c r="N154" i="5"/>
  <c r="O154" i="5"/>
  <c r="P154" i="5"/>
  <c r="Q154" i="5"/>
  <c r="N155" i="5"/>
  <c r="O155" i="5"/>
  <c r="P155" i="5"/>
  <c r="Q155" i="5"/>
  <c r="N156" i="5"/>
  <c r="O156" i="5"/>
  <c r="P156" i="5"/>
  <c r="Q156" i="5"/>
  <c r="N157" i="5"/>
  <c r="O157" i="5"/>
  <c r="P157" i="5"/>
  <c r="Q157" i="5"/>
  <c r="N158" i="5"/>
  <c r="O158" i="5"/>
  <c r="P158" i="5"/>
  <c r="Q158" i="5"/>
  <c r="N159" i="5"/>
  <c r="O159" i="5"/>
  <c r="P159" i="5"/>
  <c r="Q159" i="5"/>
  <c r="N160" i="5"/>
  <c r="O160" i="5"/>
  <c r="P160" i="5"/>
  <c r="Q160" i="5"/>
  <c r="N161" i="5"/>
  <c r="O161" i="5"/>
  <c r="P161" i="5"/>
  <c r="Q161" i="5"/>
  <c r="N162" i="5"/>
  <c r="O162" i="5"/>
  <c r="P162" i="5"/>
  <c r="Q162" i="5"/>
  <c r="N163" i="5"/>
  <c r="O163" i="5"/>
  <c r="P163" i="5"/>
  <c r="Q163" i="5"/>
  <c r="N164" i="5"/>
  <c r="O164" i="5"/>
  <c r="P164" i="5"/>
  <c r="Q164" i="5"/>
  <c r="N165" i="5"/>
  <c r="O165" i="5"/>
  <c r="P165" i="5"/>
  <c r="Q165" i="5"/>
  <c r="N166" i="5"/>
  <c r="O166" i="5"/>
  <c r="P166" i="5"/>
  <c r="Q166" i="5"/>
  <c r="N167" i="5"/>
  <c r="O167" i="5"/>
  <c r="P167" i="5"/>
  <c r="Q167" i="5"/>
  <c r="N168" i="5"/>
  <c r="O168" i="5"/>
  <c r="P168" i="5"/>
  <c r="Q168" i="5"/>
  <c r="N169" i="5"/>
  <c r="O169" i="5"/>
  <c r="P169" i="5"/>
  <c r="Q169" i="5"/>
  <c r="N170" i="5"/>
  <c r="O170" i="5"/>
  <c r="P170" i="5"/>
  <c r="Q170" i="5"/>
  <c r="N171" i="5"/>
  <c r="O171" i="5"/>
  <c r="P171" i="5"/>
  <c r="Q171" i="5"/>
  <c r="N172" i="5"/>
  <c r="O172" i="5"/>
  <c r="P172" i="5"/>
  <c r="Q172" i="5"/>
  <c r="N173" i="5"/>
  <c r="O173" i="5"/>
  <c r="P173" i="5"/>
  <c r="Q173" i="5"/>
  <c r="N174" i="5"/>
  <c r="O174" i="5"/>
  <c r="P174" i="5"/>
  <c r="Q174" i="5"/>
  <c r="N175" i="5"/>
  <c r="O175" i="5"/>
  <c r="P175" i="5"/>
  <c r="Q175" i="5"/>
  <c r="N176" i="5"/>
  <c r="O176" i="5"/>
  <c r="P176" i="5"/>
  <c r="Q176" i="5"/>
  <c r="N177" i="5"/>
  <c r="O177" i="5"/>
  <c r="P177" i="5"/>
  <c r="Q177" i="5"/>
  <c r="N178" i="5"/>
  <c r="O178" i="5"/>
  <c r="P178" i="5"/>
  <c r="Q178" i="5"/>
  <c r="N179" i="5"/>
  <c r="O179" i="5"/>
  <c r="P179" i="5"/>
  <c r="Q179" i="5"/>
  <c r="N180" i="5"/>
  <c r="O180" i="5"/>
  <c r="P180" i="5"/>
  <c r="Q180" i="5"/>
  <c r="N181" i="5"/>
  <c r="O181" i="5"/>
  <c r="P181" i="5"/>
  <c r="Q181" i="5"/>
  <c r="N182" i="5"/>
  <c r="O182" i="5"/>
  <c r="P182" i="5"/>
  <c r="Q182" i="5"/>
  <c r="N183" i="5"/>
  <c r="O183" i="5"/>
  <c r="P183" i="5"/>
  <c r="Q183" i="5"/>
  <c r="N184" i="5"/>
  <c r="O184" i="5"/>
  <c r="P184" i="5"/>
  <c r="Q184" i="5"/>
  <c r="N185" i="5"/>
  <c r="O185" i="5"/>
  <c r="P185" i="5"/>
  <c r="Q185" i="5"/>
  <c r="N186" i="5"/>
  <c r="O186" i="5"/>
  <c r="P186" i="5"/>
  <c r="Q186" i="5"/>
  <c r="N187" i="5"/>
  <c r="O187" i="5"/>
  <c r="P187" i="5"/>
  <c r="Q187" i="5"/>
  <c r="N188" i="5"/>
  <c r="O188" i="5"/>
  <c r="P188" i="5"/>
  <c r="Q188" i="5"/>
  <c r="N189" i="5"/>
  <c r="O189" i="5"/>
  <c r="P189" i="5"/>
  <c r="Q189" i="5"/>
  <c r="N190" i="5"/>
  <c r="O190" i="5"/>
  <c r="P190" i="5"/>
  <c r="Q190" i="5"/>
  <c r="N191" i="5"/>
  <c r="O191" i="5"/>
  <c r="P191" i="5"/>
  <c r="Q191" i="5"/>
  <c r="N192" i="5"/>
  <c r="O192" i="5"/>
  <c r="P192" i="5"/>
  <c r="Q192" i="5"/>
  <c r="N193" i="5"/>
  <c r="O193" i="5"/>
  <c r="P193" i="5"/>
  <c r="Q193" i="5"/>
  <c r="N194" i="5"/>
  <c r="O194" i="5"/>
  <c r="P194" i="5"/>
  <c r="Q194" i="5"/>
  <c r="N195" i="5"/>
  <c r="O195" i="5"/>
  <c r="P195" i="5"/>
  <c r="Q195" i="5"/>
  <c r="N196" i="5"/>
  <c r="O196" i="5"/>
  <c r="P196" i="5"/>
  <c r="Q196" i="5"/>
  <c r="N197" i="5"/>
  <c r="O197" i="5"/>
  <c r="P197" i="5"/>
  <c r="Q197" i="5"/>
  <c r="N198" i="5"/>
  <c r="O198" i="5"/>
  <c r="P198" i="5"/>
  <c r="Q198" i="5"/>
  <c r="N199" i="5"/>
  <c r="O199" i="5"/>
  <c r="P199" i="5"/>
  <c r="Q199" i="5"/>
  <c r="N200" i="5"/>
  <c r="O200" i="5"/>
  <c r="P200" i="5"/>
  <c r="Q200" i="5"/>
  <c r="N201" i="5"/>
  <c r="O201" i="5"/>
  <c r="P201" i="5"/>
  <c r="Q201" i="5"/>
  <c r="N202" i="5"/>
  <c r="O202" i="5"/>
  <c r="P202" i="5"/>
  <c r="Q202" i="5"/>
  <c r="N203" i="5"/>
  <c r="O203" i="5"/>
  <c r="P203" i="5"/>
  <c r="Q203" i="5"/>
  <c r="N204" i="5"/>
  <c r="O204" i="5"/>
  <c r="P204" i="5"/>
  <c r="Q204" i="5"/>
  <c r="N205" i="5"/>
  <c r="O205" i="5"/>
  <c r="P205" i="5"/>
  <c r="Q205" i="5"/>
  <c r="N206" i="5"/>
  <c r="O206" i="5"/>
  <c r="P206" i="5"/>
  <c r="Q206" i="5"/>
  <c r="N207" i="5"/>
  <c r="O207" i="5"/>
  <c r="P207" i="5"/>
  <c r="Q207" i="5"/>
  <c r="N208" i="5"/>
  <c r="O208" i="5"/>
  <c r="P208" i="5"/>
  <c r="Q208" i="5"/>
  <c r="N209" i="5"/>
  <c r="O209" i="5"/>
  <c r="P209" i="5"/>
  <c r="Q209" i="5"/>
  <c r="N210" i="5"/>
  <c r="O210" i="5"/>
  <c r="P210" i="5"/>
  <c r="Q210" i="5"/>
  <c r="N211" i="5"/>
  <c r="O211" i="5"/>
  <c r="P211" i="5"/>
  <c r="Q211" i="5"/>
  <c r="N212" i="5"/>
  <c r="O212" i="5"/>
  <c r="P212" i="5"/>
  <c r="Q212" i="5"/>
  <c r="N213" i="5"/>
  <c r="O213" i="5"/>
  <c r="P213" i="5"/>
  <c r="Q213" i="5"/>
  <c r="N214" i="5"/>
  <c r="O214" i="5"/>
  <c r="P214" i="5"/>
  <c r="Q214" i="5"/>
  <c r="N215" i="5"/>
  <c r="O215" i="5"/>
  <c r="P215" i="5"/>
  <c r="Q215" i="5"/>
  <c r="N216" i="5"/>
  <c r="O216" i="5"/>
  <c r="P216" i="5"/>
  <c r="Q216" i="5"/>
  <c r="N217" i="5"/>
  <c r="O217" i="5"/>
  <c r="P217" i="5"/>
  <c r="Q217" i="5"/>
  <c r="N218" i="5"/>
  <c r="O218" i="5"/>
  <c r="P218" i="5"/>
  <c r="Q218" i="5"/>
  <c r="N219" i="5"/>
  <c r="O219" i="5"/>
  <c r="P219" i="5"/>
  <c r="Q219" i="5"/>
  <c r="N220" i="5"/>
  <c r="O220" i="5"/>
  <c r="P220" i="5"/>
  <c r="Q220" i="5"/>
  <c r="N221" i="5"/>
  <c r="O221" i="5"/>
  <c r="P221" i="5"/>
  <c r="Q221" i="5"/>
  <c r="N222" i="5"/>
  <c r="O222" i="5"/>
  <c r="P222" i="5"/>
  <c r="Q222" i="5"/>
  <c r="N223" i="5"/>
  <c r="O223" i="5"/>
  <c r="P223" i="5"/>
  <c r="Q223" i="5"/>
  <c r="N224" i="5"/>
  <c r="O224" i="5"/>
  <c r="P224" i="5"/>
  <c r="Q224" i="5"/>
  <c r="N225" i="5"/>
  <c r="O225" i="5"/>
  <c r="P225" i="5"/>
  <c r="Q225" i="5"/>
  <c r="N226" i="5"/>
  <c r="O226" i="5"/>
  <c r="P226" i="5"/>
  <c r="Q226" i="5"/>
  <c r="N227" i="5"/>
  <c r="O227" i="5"/>
  <c r="P227" i="5"/>
  <c r="Q227" i="5"/>
  <c r="N228" i="5"/>
  <c r="O228" i="5"/>
  <c r="P228" i="5"/>
  <c r="Q228" i="5"/>
  <c r="N229" i="5"/>
  <c r="O229" i="5"/>
  <c r="P229" i="5"/>
  <c r="Q229" i="5"/>
  <c r="N230" i="5"/>
  <c r="O230" i="5"/>
  <c r="P230" i="5"/>
  <c r="Q230" i="5"/>
  <c r="N231" i="5"/>
  <c r="O231" i="5"/>
  <c r="P231" i="5"/>
  <c r="Q231" i="5"/>
  <c r="N232" i="5"/>
  <c r="O232" i="5"/>
  <c r="P232" i="5"/>
  <c r="Q232" i="5"/>
  <c r="N233" i="5"/>
  <c r="O233" i="5"/>
  <c r="P233" i="5"/>
  <c r="Q233" i="5"/>
  <c r="N234" i="5"/>
  <c r="O234" i="5"/>
  <c r="P234" i="5"/>
  <c r="Q234" i="5"/>
  <c r="N235" i="5"/>
  <c r="O235" i="5"/>
  <c r="P235" i="5"/>
  <c r="Q235" i="5"/>
  <c r="N236" i="5"/>
  <c r="O236" i="5"/>
  <c r="P236" i="5"/>
  <c r="Q236" i="5"/>
  <c r="N237" i="5"/>
  <c r="O237" i="5"/>
  <c r="P237" i="5"/>
  <c r="Q237" i="5"/>
  <c r="N238" i="5"/>
  <c r="O238" i="5"/>
  <c r="P238" i="5"/>
  <c r="Q238" i="5"/>
  <c r="N239" i="5"/>
  <c r="O239" i="5"/>
  <c r="P239" i="5"/>
  <c r="Q239" i="5"/>
  <c r="N240" i="5"/>
  <c r="O240" i="5"/>
  <c r="P240" i="5"/>
  <c r="Q240" i="5"/>
  <c r="N241" i="5"/>
  <c r="O241" i="5"/>
  <c r="P241" i="5"/>
  <c r="Q241" i="5"/>
  <c r="N242" i="5"/>
  <c r="O242" i="5"/>
  <c r="P242" i="5"/>
  <c r="Q242" i="5"/>
  <c r="N243" i="5"/>
  <c r="O243" i="5"/>
  <c r="P243" i="5"/>
  <c r="Q243" i="5"/>
  <c r="N244" i="5"/>
  <c r="O244" i="5"/>
  <c r="P244" i="5"/>
  <c r="Q244" i="5"/>
  <c r="N245" i="5"/>
  <c r="O245" i="5"/>
  <c r="P245" i="5"/>
  <c r="Q245" i="5"/>
  <c r="N246" i="5"/>
  <c r="O246" i="5"/>
  <c r="P246" i="5"/>
  <c r="Q246" i="5"/>
  <c r="N247" i="5"/>
  <c r="O247" i="5"/>
  <c r="P247" i="5"/>
  <c r="Q247" i="5"/>
  <c r="N248" i="5"/>
  <c r="O248" i="5"/>
  <c r="P248" i="5"/>
  <c r="Q248" i="5"/>
  <c r="N249" i="5"/>
  <c r="O249" i="5"/>
  <c r="P249" i="5"/>
  <c r="Q249" i="5"/>
  <c r="N250" i="5"/>
  <c r="O250" i="5"/>
  <c r="P250" i="5"/>
  <c r="Q250" i="5"/>
  <c r="N251" i="5"/>
  <c r="O251" i="5"/>
  <c r="P251" i="5"/>
  <c r="Q251" i="5"/>
  <c r="N252" i="5"/>
  <c r="O252" i="5"/>
  <c r="P252" i="5"/>
  <c r="Q252" i="5"/>
  <c r="N253" i="5"/>
  <c r="O253" i="5"/>
  <c r="P253" i="5"/>
  <c r="Q253" i="5"/>
  <c r="N254" i="5"/>
  <c r="O254" i="5"/>
  <c r="P254" i="5"/>
  <c r="Q254" i="5"/>
  <c r="N255" i="5"/>
  <c r="O255" i="5"/>
  <c r="P255" i="5"/>
  <c r="Q255" i="5"/>
  <c r="N256" i="5"/>
  <c r="O256" i="5"/>
  <c r="P256" i="5"/>
  <c r="Q256" i="5"/>
  <c r="N257" i="5"/>
  <c r="O257" i="5"/>
  <c r="P257" i="5"/>
  <c r="Q257" i="5"/>
  <c r="N258" i="5"/>
  <c r="O258" i="5"/>
  <c r="P258" i="5"/>
  <c r="Q258" i="5"/>
  <c r="N259" i="5"/>
  <c r="O259" i="5"/>
  <c r="P259" i="5"/>
  <c r="Q259" i="5"/>
  <c r="N260" i="5"/>
  <c r="O260" i="5"/>
  <c r="P260" i="5"/>
  <c r="Q260" i="5"/>
  <c r="N261" i="5"/>
  <c r="O261" i="5"/>
  <c r="P261" i="5"/>
  <c r="Q261" i="5"/>
  <c r="N262" i="5"/>
  <c r="O262" i="5"/>
  <c r="P262" i="5"/>
  <c r="Q262" i="5"/>
  <c r="N263" i="5"/>
  <c r="O263" i="5"/>
  <c r="P263" i="5"/>
  <c r="Q263" i="5"/>
  <c r="N264" i="5"/>
  <c r="O264" i="5"/>
  <c r="P264" i="5"/>
  <c r="Q264" i="5"/>
  <c r="N265" i="5"/>
  <c r="O265" i="5"/>
  <c r="P265" i="5"/>
  <c r="Q265" i="5"/>
  <c r="N266" i="5"/>
  <c r="O266" i="5"/>
  <c r="P266" i="5"/>
  <c r="Q266" i="5"/>
  <c r="N267" i="5"/>
  <c r="O267" i="5"/>
  <c r="P267" i="5"/>
  <c r="Q267" i="5"/>
  <c r="N268" i="5"/>
  <c r="O268" i="5"/>
  <c r="P268" i="5"/>
  <c r="Q268" i="5"/>
  <c r="N269" i="5"/>
  <c r="O269" i="5"/>
  <c r="P269" i="5"/>
  <c r="Q269" i="5"/>
  <c r="N270" i="5"/>
  <c r="O270" i="5"/>
  <c r="P270" i="5"/>
  <c r="Q270" i="5"/>
  <c r="N271" i="5"/>
  <c r="O271" i="5"/>
  <c r="P271" i="5"/>
  <c r="Q271" i="5"/>
  <c r="N272" i="5"/>
  <c r="O272" i="5"/>
  <c r="P272" i="5"/>
  <c r="Q272" i="5"/>
  <c r="N273" i="5"/>
  <c r="O273" i="5"/>
  <c r="P273" i="5"/>
  <c r="Q273" i="5"/>
  <c r="N274" i="5"/>
  <c r="O274" i="5"/>
  <c r="P274" i="5"/>
  <c r="Q274" i="5"/>
  <c r="N275" i="5"/>
  <c r="O275" i="5"/>
  <c r="P275" i="5"/>
  <c r="Q275" i="5"/>
  <c r="N276" i="5"/>
  <c r="O276" i="5"/>
  <c r="P276" i="5"/>
  <c r="Q276" i="5"/>
  <c r="N277" i="5"/>
  <c r="O277" i="5"/>
  <c r="P277" i="5"/>
  <c r="Q277" i="5"/>
  <c r="N278" i="5"/>
  <c r="O278" i="5"/>
  <c r="P278" i="5"/>
  <c r="Q278" i="5"/>
  <c r="N279" i="5"/>
  <c r="O279" i="5"/>
  <c r="P279" i="5"/>
  <c r="Q279" i="5"/>
  <c r="N280" i="5"/>
  <c r="O280" i="5"/>
  <c r="P280" i="5"/>
  <c r="Q280" i="5"/>
  <c r="N281" i="5"/>
  <c r="O281" i="5"/>
  <c r="P281" i="5"/>
  <c r="Q281" i="5"/>
  <c r="N282" i="5"/>
  <c r="O282" i="5"/>
  <c r="P282" i="5"/>
  <c r="Q282" i="5"/>
  <c r="N283" i="5"/>
  <c r="O283" i="5"/>
  <c r="P283" i="5"/>
  <c r="Q283" i="5"/>
  <c r="N284" i="5"/>
  <c r="O284" i="5"/>
  <c r="P284" i="5"/>
  <c r="Q284" i="5"/>
  <c r="N285" i="5"/>
  <c r="O285" i="5"/>
  <c r="P285" i="5"/>
  <c r="Q285" i="5"/>
  <c r="N286" i="5"/>
  <c r="O286" i="5"/>
  <c r="P286" i="5"/>
  <c r="Q286" i="5"/>
  <c r="N287" i="5"/>
  <c r="O287" i="5"/>
  <c r="P287" i="5"/>
  <c r="Q287" i="5"/>
  <c r="N288" i="5"/>
  <c r="O288" i="5"/>
  <c r="P288" i="5"/>
  <c r="Q288" i="5"/>
  <c r="N289" i="5"/>
  <c r="O289" i="5"/>
  <c r="P289" i="5"/>
  <c r="Q289" i="5"/>
  <c r="N290" i="5"/>
  <c r="O290" i="5"/>
  <c r="P290" i="5"/>
  <c r="Q290" i="5"/>
  <c r="N291" i="5"/>
  <c r="O291" i="5"/>
  <c r="P291" i="5"/>
  <c r="Q291" i="5"/>
  <c r="N292" i="5"/>
  <c r="O292" i="5"/>
  <c r="P292" i="5"/>
  <c r="Q292" i="5"/>
  <c r="N293" i="5"/>
  <c r="O293" i="5"/>
  <c r="P293" i="5"/>
  <c r="Q293" i="5"/>
  <c r="N294" i="5"/>
  <c r="O294" i="5"/>
  <c r="P294" i="5"/>
  <c r="Q294" i="5"/>
  <c r="N295" i="5"/>
  <c r="O295" i="5"/>
  <c r="P295" i="5"/>
  <c r="Q295" i="5"/>
  <c r="N296" i="5"/>
  <c r="O296" i="5"/>
  <c r="P296" i="5"/>
  <c r="Q296" i="5"/>
  <c r="N297" i="5"/>
  <c r="O297" i="5"/>
  <c r="P297" i="5"/>
  <c r="Q297" i="5"/>
  <c r="N298" i="5"/>
  <c r="O298" i="5"/>
  <c r="P298" i="5"/>
  <c r="Q298" i="5"/>
  <c r="N299" i="5"/>
  <c r="O299" i="5"/>
  <c r="P299" i="5"/>
  <c r="Q299" i="5"/>
  <c r="N300" i="5"/>
  <c r="O300" i="5"/>
  <c r="P300" i="5"/>
  <c r="Q300" i="5"/>
  <c r="N301" i="5"/>
  <c r="O301" i="5"/>
  <c r="P301" i="5"/>
  <c r="Q301" i="5"/>
  <c r="N302" i="5"/>
  <c r="O302" i="5"/>
  <c r="P302" i="5"/>
  <c r="Q302" i="5"/>
  <c r="N303" i="5"/>
  <c r="O303" i="5"/>
  <c r="P303" i="5"/>
  <c r="Q303" i="5"/>
  <c r="N304" i="5"/>
  <c r="O304" i="5"/>
  <c r="P304" i="5"/>
  <c r="Q304" i="5"/>
  <c r="N305" i="5"/>
  <c r="O305" i="5"/>
  <c r="P305" i="5"/>
  <c r="Q305" i="5"/>
  <c r="N306" i="5"/>
  <c r="O306" i="5"/>
  <c r="P306" i="5"/>
  <c r="Q306" i="5"/>
  <c r="N307" i="5"/>
  <c r="O307" i="5"/>
  <c r="P307" i="5"/>
  <c r="Q307" i="5"/>
  <c r="N308" i="5"/>
  <c r="O308" i="5"/>
  <c r="P308" i="5"/>
  <c r="Q308" i="5"/>
  <c r="N309" i="5"/>
  <c r="O309" i="5"/>
  <c r="P309" i="5"/>
  <c r="Q309" i="5"/>
  <c r="N310" i="5"/>
  <c r="O310" i="5"/>
  <c r="P310" i="5"/>
  <c r="Q310" i="5"/>
  <c r="O9" i="5"/>
  <c r="P9" i="5"/>
  <c r="Q9" i="5"/>
  <c r="H298" i="4" l="1"/>
  <c r="H2" i="4"/>
  <c r="R3" i="1" l="1"/>
  <c r="I3" i="1" l="1"/>
  <c r="Z7" i="5" l="1"/>
  <c r="E310" i="5"/>
  <c r="I310" i="5" l="1"/>
  <c r="U310" i="5" s="1"/>
  <c r="K310" i="5"/>
  <c r="W310" i="5" s="1"/>
  <c r="L310" i="5"/>
  <c r="X310" i="5" s="1"/>
  <c r="J310" i="5"/>
  <c r="V310" i="5"/>
  <c r="D2" i="4" l="1"/>
  <c r="F29" i="3" l="1"/>
  <c r="F38" i="3" s="1"/>
  <c r="E29" i="3"/>
  <c r="E38" i="3" s="1"/>
  <c r="D29" i="3"/>
  <c r="D38" i="3" s="1"/>
  <c r="C29" i="3"/>
  <c r="C38" i="3" s="1"/>
  <c r="AA7" i="5" l="1"/>
  <c r="C7" i="5"/>
  <c r="E1" i="5"/>
  <c r="F1" i="5" s="1"/>
  <c r="G1" i="5" s="1"/>
  <c r="H1" i="5" s="1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I9" i="5" l="1"/>
  <c r="J9" i="5"/>
  <c r="L9" i="5"/>
  <c r="K9" i="5"/>
  <c r="W9" i="5" s="1"/>
  <c r="I21" i="5"/>
  <c r="J21" i="5"/>
  <c r="L21" i="5"/>
  <c r="X21" i="5" s="1"/>
  <c r="K21" i="5"/>
  <c r="I33" i="5"/>
  <c r="J33" i="5"/>
  <c r="L33" i="5"/>
  <c r="X33" i="5" s="1"/>
  <c r="K33" i="5"/>
  <c r="W33" i="5" s="1"/>
  <c r="I41" i="5"/>
  <c r="J41" i="5"/>
  <c r="L41" i="5"/>
  <c r="X41" i="5" s="1"/>
  <c r="K41" i="5"/>
  <c r="W41" i="5" s="1"/>
  <c r="I53" i="5"/>
  <c r="J53" i="5"/>
  <c r="K53" i="5"/>
  <c r="L53" i="5"/>
  <c r="X53" i="5" s="1"/>
  <c r="I65" i="5"/>
  <c r="J65" i="5"/>
  <c r="L65" i="5"/>
  <c r="X65" i="5" s="1"/>
  <c r="K65" i="5"/>
  <c r="W65" i="5" s="1"/>
  <c r="I73" i="5"/>
  <c r="J73" i="5"/>
  <c r="L73" i="5"/>
  <c r="X73" i="5" s="1"/>
  <c r="K73" i="5"/>
  <c r="W73" i="5" s="1"/>
  <c r="I81" i="5"/>
  <c r="J81" i="5"/>
  <c r="L81" i="5"/>
  <c r="X81" i="5" s="1"/>
  <c r="K81" i="5"/>
  <c r="W81" i="5" s="1"/>
  <c r="I97" i="5"/>
  <c r="J97" i="5"/>
  <c r="K97" i="5"/>
  <c r="L97" i="5"/>
  <c r="X97" i="5" s="1"/>
  <c r="I105" i="5"/>
  <c r="J105" i="5"/>
  <c r="K105" i="5"/>
  <c r="L105" i="5"/>
  <c r="X105" i="5" s="1"/>
  <c r="I113" i="5"/>
  <c r="J113" i="5"/>
  <c r="K113" i="5"/>
  <c r="L113" i="5"/>
  <c r="X113" i="5" s="1"/>
  <c r="I125" i="5"/>
  <c r="J125" i="5"/>
  <c r="K125" i="5"/>
  <c r="L125" i="5"/>
  <c r="X125" i="5" s="1"/>
  <c r="L137" i="5"/>
  <c r="X137" i="5" s="1"/>
  <c r="I137" i="5"/>
  <c r="K137" i="5"/>
  <c r="J137" i="5"/>
  <c r="V137" i="5" s="1"/>
  <c r="L145" i="5"/>
  <c r="X145" i="5" s="1"/>
  <c r="I145" i="5"/>
  <c r="K145" i="5"/>
  <c r="J145" i="5"/>
  <c r="V145" i="5" s="1"/>
  <c r="L157" i="5"/>
  <c r="X157" i="5" s="1"/>
  <c r="I157" i="5"/>
  <c r="K157" i="5"/>
  <c r="W157" i="5" s="1"/>
  <c r="J157" i="5"/>
  <c r="L165" i="5"/>
  <c r="X165" i="5" s="1"/>
  <c r="I165" i="5"/>
  <c r="K165" i="5"/>
  <c r="W165" i="5" s="1"/>
  <c r="J165" i="5"/>
  <c r="L181" i="5"/>
  <c r="X181" i="5" s="1"/>
  <c r="I181" i="5"/>
  <c r="K181" i="5"/>
  <c r="W181" i="5" s="1"/>
  <c r="J181" i="5"/>
  <c r="L189" i="5"/>
  <c r="X189" i="5" s="1"/>
  <c r="I189" i="5"/>
  <c r="K189" i="5"/>
  <c r="J189" i="5"/>
  <c r="V189" i="5" s="1"/>
  <c r="L201" i="5"/>
  <c r="X201" i="5" s="1"/>
  <c r="I201" i="5"/>
  <c r="K201" i="5"/>
  <c r="J201" i="5"/>
  <c r="V201" i="5" s="1"/>
  <c r="L209" i="5"/>
  <c r="X209" i="5" s="1"/>
  <c r="I209" i="5"/>
  <c r="K209" i="5"/>
  <c r="J209" i="5"/>
  <c r="L221" i="5"/>
  <c r="X221" i="5" s="1"/>
  <c r="I221" i="5"/>
  <c r="K221" i="5"/>
  <c r="J221" i="5"/>
  <c r="V221" i="5" s="1"/>
  <c r="L229" i="5"/>
  <c r="X229" i="5" s="1"/>
  <c r="I229" i="5"/>
  <c r="K229" i="5"/>
  <c r="J229" i="5"/>
  <c r="V229" i="5" s="1"/>
  <c r="L241" i="5"/>
  <c r="X241" i="5" s="1"/>
  <c r="I241" i="5"/>
  <c r="K241" i="5"/>
  <c r="J241" i="5"/>
  <c r="V241" i="5" s="1"/>
  <c r="L253" i="5"/>
  <c r="X253" i="5" s="1"/>
  <c r="I253" i="5"/>
  <c r="K253" i="5"/>
  <c r="W253" i="5" s="1"/>
  <c r="J253" i="5"/>
  <c r="V253" i="5" s="1"/>
  <c r="L261" i="5"/>
  <c r="X261" i="5" s="1"/>
  <c r="I261" i="5"/>
  <c r="K261" i="5"/>
  <c r="J261" i="5"/>
  <c r="V261" i="5" s="1"/>
  <c r="K269" i="5"/>
  <c r="I269" i="5"/>
  <c r="J269" i="5"/>
  <c r="L269" i="5"/>
  <c r="X269" i="5" s="1"/>
  <c r="K281" i="5"/>
  <c r="J281" i="5"/>
  <c r="I281" i="5"/>
  <c r="L281" i="5"/>
  <c r="X281" i="5" s="1"/>
  <c r="I293" i="5"/>
  <c r="J293" i="5"/>
  <c r="K293" i="5"/>
  <c r="W293" i="5" s="1"/>
  <c r="L293" i="5"/>
  <c r="X293" i="5" s="1"/>
  <c r="I309" i="5"/>
  <c r="J309" i="5"/>
  <c r="L309" i="5"/>
  <c r="X309" i="5" s="1"/>
  <c r="K309" i="5"/>
  <c r="W309" i="5" s="1"/>
  <c r="I18" i="5"/>
  <c r="J18" i="5"/>
  <c r="K18" i="5"/>
  <c r="L18" i="5"/>
  <c r="X18" i="5" s="1"/>
  <c r="I30" i="5"/>
  <c r="J30" i="5"/>
  <c r="K30" i="5"/>
  <c r="L30" i="5"/>
  <c r="X30" i="5" s="1"/>
  <c r="I42" i="5"/>
  <c r="J42" i="5"/>
  <c r="K42" i="5"/>
  <c r="L42" i="5"/>
  <c r="X42" i="5" s="1"/>
  <c r="I54" i="5"/>
  <c r="J54" i="5"/>
  <c r="K54" i="5"/>
  <c r="L54" i="5"/>
  <c r="X54" i="5" s="1"/>
  <c r="I66" i="5"/>
  <c r="J66" i="5"/>
  <c r="K66" i="5"/>
  <c r="W66" i="5" s="1"/>
  <c r="L66" i="5"/>
  <c r="X66" i="5" s="1"/>
  <c r="I74" i="5"/>
  <c r="J74" i="5"/>
  <c r="K74" i="5"/>
  <c r="L74" i="5"/>
  <c r="X74" i="5" s="1"/>
  <c r="I82" i="5"/>
  <c r="J82" i="5"/>
  <c r="K82" i="5"/>
  <c r="L82" i="5"/>
  <c r="X82" i="5" s="1"/>
  <c r="I94" i="5"/>
  <c r="J94" i="5"/>
  <c r="L94" i="5"/>
  <c r="X94" i="5" s="1"/>
  <c r="K94" i="5"/>
  <c r="W94" i="5" s="1"/>
  <c r="I106" i="5"/>
  <c r="J106" i="5"/>
  <c r="L106" i="5"/>
  <c r="X106" i="5" s="1"/>
  <c r="K106" i="5"/>
  <c r="W106" i="5" s="1"/>
  <c r="I118" i="5"/>
  <c r="J118" i="5"/>
  <c r="L118" i="5"/>
  <c r="X118" i="5" s="1"/>
  <c r="K118" i="5"/>
  <c r="W118" i="5" s="1"/>
  <c r="I130" i="5"/>
  <c r="J130" i="5"/>
  <c r="L130" i="5"/>
  <c r="X130" i="5" s="1"/>
  <c r="K130" i="5"/>
  <c r="W130" i="5" s="1"/>
  <c r="L138" i="5"/>
  <c r="X138" i="5" s="1"/>
  <c r="I138" i="5"/>
  <c r="J138" i="5"/>
  <c r="V138" i="5" s="1"/>
  <c r="K138" i="5"/>
  <c r="L150" i="5"/>
  <c r="X150" i="5" s="1"/>
  <c r="I150" i="5"/>
  <c r="J150" i="5"/>
  <c r="K150" i="5"/>
  <c r="W150" i="5" s="1"/>
  <c r="L158" i="5"/>
  <c r="X158" i="5" s="1"/>
  <c r="I158" i="5"/>
  <c r="J158" i="5"/>
  <c r="V158" i="5" s="1"/>
  <c r="K158" i="5"/>
  <c r="L170" i="5"/>
  <c r="X170" i="5" s="1"/>
  <c r="I170" i="5"/>
  <c r="J170" i="5"/>
  <c r="K170" i="5"/>
  <c r="W170" i="5" s="1"/>
  <c r="L182" i="5"/>
  <c r="X182" i="5" s="1"/>
  <c r="I182" i="5"/>
  <c r="J182" i="5"/>
  <c r="V182" i="5" s="1"/>
  <c r="K182" i="5"/>
  <c r="W182" i="5" s="1"/>
  <c r="L190" i="5"/>
  <c r="X190" i="5" s="1"/>
  <c r="I190" i="5"/>
  <c r="J190" i="5"/>
  <c r="K190" i="5"/>
  <c r="W190" i="5" s="1"/>
  <c r="L202" i="5"/>
  <c r="X202" i="5" s="1"/>
  <c r="I202" i="5"/>
  <c r="J202" i="5"/>
  <c r="K202" i="5"/>
  <c r="L214" i="5"/>
  <c r="X214" i="5" s="1"/>
  <c r="I214" i="5"/>
  <c r="J214" i="5"/>
  <c r="V214" i="5" s="1"/>
  <c r="K214" i="5"/>
  <c r="W214" i="5" s="1"/>
  <c r="L222" i="5"/>
  <c r="X222" i="5" s="1"/>
  <c r="I222" i="5"/>
  <c r="J222" i="5"/>
  <c r="K222" i="5"/>
  <c r="W222" i="5" s="1"/>
  <c r="L234" i="5"/>
  <c r="X234" i="5" s="1"/>
  <c r="I234" i="5"/>
  <c r="J234" i="5"/>
  <c r="V234" i="5" s="1"/>
  <c r="K234" i="5"/>
  <c r="W234" i="5" s="1"/>
  <c r="L246" i="5"/>
  <c r="X246" i="5" s="1"/>
  <c r="I246" i="5"/>
  <c r="K246" i="5"/>
  <c r="W246" i="5" s="1"/>
  <c r="J246" i="5"/>
  <c r="V246" i="5" s="1"/>
  <c r="L258" i="5"/>
  <c r="X258" i="5" s="1"/>
  <c r="I258" i="5"/>
  <c r="J258" i="5"/>
  <c r="K258" i="5"/>
  <c r="W258" i="5" s="1"/>
  <c r="K266" i="5"/>
  <c r="J266" i="5"/>
  <c r="L266" i="5"/>
  <c r="X266" i="5" s="1"/>
  <c r="I266" i="5"/>
  <c r="U266" i="5" s="1"/>
  <c r="K278" i="5"/>
  <c r="J278" i="5"/>
  <c r="L278" i="5"/>
  <c r="X278" i="5" s="1"/>
  <c r="I278" i="5"/>
  <c r="U278" i="5" s="1"/>
  <c r="I286" i="5"/>
  <c r="J286" i="5"/>
  <c r="K286" i="5"/>
  <c r="L286" i="5"/>
  <c r="X286" i="5" s="1"/>
  <c r="J298" i="5"/>
  <c r="I298" i="5"/>
  <c r="K298" i="5"/>
  <c r="L298" i="5"/>
  <c r="X298" i="5" s="1"/>
  <c r="I306" i="5"/>
  <c r="J306" i="5"/>
  <c r="K306" i="5"/>
  <c r="L306" i="5"/>
  <c r="X306" i="5" s="1"/>
  <c r="I19" i="5"/>
  <c r="J19" i="5"/>
  <c r="K19" i="5"/>
  <c r="L19" i="5"/>
  <c r="X19" i="5" s="1"/>
  <c r="I31" i="5"/>
  <c r="J31" i="5"/>
  <c r="K31" i="5"/>
  <c r="L31" i="5"/>
  <c r="X31" i="5" s="1"/>
  <c r="I43" i="5"/>
  <c r="J43" i="5"/>
  <c r="K43" i="5"/>
  <c r="W43" i="5" s="1"/>
  <c r="L43" i="5"/>
  <c r="X43" i="5" s="1"/>
  <c r="I59" i="5"/>
  <c r="J59" i="5"/>
  <c r="K59" i="5"/>
  <c r="L59" i="5"/>
  <c r="X59" i="5" s="1"/>
  <c r="I71" i="5"/>
  <c r="J71" i="5"/>
  <c r="K71" i="5"/>
  <c r="W71" i="5" s="1"/>
  <c r="L71" i="5"/>
  <c r="X71" i="5" s="1"/>
  <c r="I83" i="5"/>
  <c r="J83" i="5"/>
  <c r="K83" i="5"/>
  <c r="L83" i="5"/>
  <c r="X83" i="5" s="1"/>
  <c r="I95" i="5"/>
  <c r="J95" i="5"/>
  <c r="K95" i="5"/>
  <c r="L95" i="5"/>
  <c r="X95" i="5" s="1"/>
  <c r="I107" i="5"/>
  <c r="J107" i="5"/>
  <c r="K107" i="5"/>
  <c r="L107" i="5"/>
  <c r="X107" i="5" s="1"/>
  <c r="I123" i="5"/>
  <c r="J123" i="5"/>
  <c r="K123" i="5"/>
  <c r="W123" i="5" s="1"/>
  <c r="L123" i="5"/>
  <c r="X123" i="5" s="1"/>
  <c r="I135" i="5"/>
  <c r="J135" i="5"/>
  <c r="K135" i="5"/>
  <c r="L135" i="5"/>
  <c r="X135" i="5" s="1"/>
  <c r="L143" i="5"/>
  <c r="X143" i="5" s="1"/>
  <c r="I143" i="5"/>
  <c r="K143" i="5"/>
  <c r="J143" i="5"/>
  <c r="V143" i="5" s="1"/>
  <c r="L155" i="5"/>
  <c r="X155" i="5" s="1"/>
  <c r="I155" i="5"/>
  <c r="K155" i="5"/>
  <c r="J155" i="5"/>
  <c r="V155" i="5" s="1"/>
  <c r="L167" i="5"/>
  <c r="X167" i="5" s="1"/>
  <c r="I167" i="5"/>
  <c r="K167" i="5"/>
  <c r="W167" i="5" s="1"/>
  <c r="J167" i="5"/>
  <c r="V167" i="5" s="1"/>
  <c r="L179" i="5"/>
  <c r="X179" i="5" s="1"/>
  <c r="I179" i="5"/>
  <c r="K179" i="5"/>
  <c r="J179" i="5"/>
  <c r="V179" i="5" s="1"/>
  <c r="L187" i="5"/>
  <c r="X187" i="5" s="1"/>
  <c r="I187" i="5"/>
  <c r="K187" i="5"/>
  <c r="J187" i="5"/>
  <c r="V187" i="5" s="1"/>
  <c r="L195" i="5"/>
  <c r="X195" i="5" s="1"/>
  <c r="I195" i="5"/>
  <c r="K195" i="5"/>
  <c r="J195" i="5"/>
  <c r="L199" i="5"/>
  <c r="X199" i="5" s="1"/>
  <c r="I199" i="5"/>
  <c r="K199" i="5"/>
  <c r="J199" i="5"/>
  <c r="V199" i="5" s="1"/>
  <c r="L203" i="5"/>
  <c r="X203" i="5" s="1"/>
  <c r="I203" i="5"/>
  <c r="K203" i="5"/>
  <c r="J203" i="5"/>
  <c r="V203" i="5" s="1"/>
  <c r="L207" i="5"/>
  <c r="X207" i="5" s="1"/>
  <c r="I207" i="5"/>
  <c r="K207" i="5"/>
  <c r="W207" i="5" s="1"/>
  <c r="J207" i="5"/>
  <c r="L211" i="5"/>
  <c r="X211" i="5" s="1"/>
  <c r="I211" i="5"/>
  <c r="K211" i="5"/>
  <c r="J211" i="5"/>
  <c r="V211" i="5" s="1"/>
  <c r="L215" i="5"/>
  <c r="X215" i="5" s="1"/>
  <c r="I215" i="5"/>
  <c r="K215" i="5"/>
  <c r="J215" i="5"/>
  <c r="L219" i="5"/>
  <c r="X219" i="5" s="1"/>
  <c r="I219" i="5"/>
  <c r="K219" i="5"/>
  <c r="W219" i="5" s="1"/>
  <c r="J219" i="5"/>
  <c r="V219" i="5" s="1"/>
  <c r="L223" i="5"/>
  <c r="X223" i="5" s="1"/>
  <c r="I223" i="5"/>
  <c r="K223" i="5"/>
  <c r="J223" i="5"/>
  <c r="L227" i="5"/>
  <c r="X227" i="5" s="1"/>
  <c r="I227" i="5"/>
  <c r="K227" i="5"/>
  <c r="J227" i="5"/>
  <c r="V227" i="5" s="1"/>
  <c r="L231" i="5"/>
  <c r="X231" i="5" s="1"/>
  <c r="I231" i="5"/>
  <c r="K231" i="5"/>
  <c r="W231" i="5" s="1"/>
  <c r="J231" i="5"/>
  <c r="L235" i="5"/>
  <c r="X235" i="5" s="1"/>
  <c r="I235" i="5"/>
  <c r="K235" i="5"/>
  <c r="J235" i="5"/>
  <c r="V235" i="5" s="1"/>
  <c r="L239" i="5"/>
  <c r="X239" i="5" s="1"/>
  <c r="I239" i="5"/>
  <c r="K239" i="5"/>
  <c r="J239" i="5"/>
  <c r="L243" i="5"/>
  <c r="X243" i="5" s="1"/>
  <c r="I243" i="5"/>
  <c r="K243" i="5"/>
  <c r="J243" i="5"/>
  <c r="L247" i="5"/>
  <c r="X247" i="5" s="1"/>
  <c r="I247" i="5"/>
  <c r="K247" i="5"/>
  <c r="J247" i="5"/>
  <c r="L251" i="5"/>
  <c r="X251" i="5" s="1"/>
  <c r="I251" i="5"/>
  <c r="K251" i="5"/>
  <c r="J251" i="5"/>
  <c r="V251" i="5" s="1"/>
  <c r="L255" i="5"/>
  <c r="X255" i="5" s="1"/>
  <c r="I255" i="5"/>
  <c r="K255" i="5"/>
  <c r="W255" i="5" s="1"/>
  <c r="J255" i="5"/>
  <c r="V255" i="5" s="1"/>
  <c r="L259" i="5"/>
  <c r="X259" i="5" s="1"/>
  <c r="I259" i="5"/>
  <c r="K259" i="5"/>
  <c r="W259" i="5" s="1"/>
  <c r="J259" i="5"/>
  <c r="I263" i="5"/>
  <c r="K263" i="5"/>
  <c r="J263" i="5"/>
  <c r="L263" i="5"/>
  <c r="X263" i="5" s="1"/>
  <c r="K267" i="5"/>
  <c r="L267" i="5"/>
  <c r="X267" i="5" s="1"/>
  <c r="I267" i="5"/>
  <c r="J267" i="5"/>
  <c r="K271" i="5"/>
  <c r="L271" i="5"/>
  <c r="X271" i="5" s="1"/>
  <c r="I271" i="5"/>
  <c r="U271" i="5" s="1"/>
  <c r="J271" i="5"/>
  <c r="K275" i="5"/>
  <c r="L275" i="5"/>
  <c r="X275" i="5" s="1"/>
  <c r="I275" i="5"/>
  <c r="J275" i="5"/>
  <c r="V275" i="5" s="1"/>
  <c r="K279" i="5"/>
  <c r="L279" i="5"/>
  <c r="X279" i="5" s="1"/>
  <c r="I279" i="5"/>
  <c r="J279" i="5"/>
  <c r="V279" i="5" s="1"/>
  <c r="K283" i="5"/>
  <c r="L283" i="5"/>
  <c r="X283" i="5" s="1"/>
  <c r="I283" i="5"/>
  <c r="J283" i="5"/>
  <c r="V283" i="5" s="1"/>
  <c r="I287" i="5"/>
  <c r="J287" i="5"/>
  <c r="K287" i="5"/>
  <c r="W287" i="5" s="1"/>
  <c r="L287" i="5"/>
  <c r="X287" i="5" s="1"/>
  <c r="I291" i="5"/>
  <c r="J291" i="5"/>
  <c r="K291" i="5"/>
  <c r="L291" i="5"/>
  <c r="X291" i="5" s="1"/>
  <c r="I295" i="5"/>
  <c r="J295" i="5"/>
  <c r="K295" i="5"/>
  <c r="W295" i="5" s="1"/>
  <c r="L295" i="5"/>
  <c r="X295" i="5" s="1"/>
  <c r="I299" i="5"/>
  <c r="J299" i="5"/>
  <c r="K299" i="5"/>
  <c r="L299" i="5"/>
  <c r="X299" i="5" s="1"/>
  <c r="I303" i="5"/>
  <c r="J303" i="5"/>
  <c r="K303" i="5"/>
  <c r="L303" i="5"/>
  <c r="X303" i="5" s="1"/>
  <c r="I307" i="5"/>
  <c r="J307" i="5"/>
  <c r="K307" i="5"/>
  <c r="W307" i="5" s="1"/>
  <c r="L307" i="5"/>
  <c r="X307" i="5" s="1"/>
  <c r="I13" i="5"/>
  <c r="J13" i="5"/>
  <c r="K13" i="5"/>
  <c r="L13" i="5"/>
  <c r="X13" i="5" s="1"/>
  <c r="I17" i="5"/>
  <c r="J17" i="5"/>
  <c r="L17" i="5"/>
  <c r="X17" i="5" s="1"/>
  <c r="K17" i="5"/>
  <c r="W17" i="5" s="1"/>
  <c r="I25" i="5"/>
  <c r="J25" i="5"/>
  <c r="L25" i="5"/>
  <c r="X25" i="5" s="1"/>
  <c r="K25" i="5"/>
  <c r="W25" i="5" s="1"/>
  <c r="I29" i="5"/>
  <c r="J29" i="5"/>
  <c r="K29" i="5"/>
  <c r="W29" i="5" s="1"/>
  <c r="L29" i="5"/>
  <c r="X29" i="5" s="1"/>
  <c r="I37" i="5"/>
  <c r="J37" i="5"/>
  <c r="L37" i="5"/>
  <c r="X37" i="5" s="1"/>
  <c r="K37" i="5"/>
  <c r="W37" i="5" s="1"/>
  <c r="I45" i="5"/>
  <c r="J45" i="5"/>
  <c r="K45" i="5"/>
  <c r="L45" i="5"/>
  <c r="X45" i="5" s="1"/>
  <c r="I49" i="5"/>
  <c r="J49" i="5"/>
  <c r="L49" i="5"/>
  <c r="X49" i="5" s="1"/>
  <c r="K49" i="5"/>
  <c r="W49" i="5" s="1"/>
  <c r="I57" i="5"/>
  <c r="J57" i="5"/>
  <c r="L57" i="5"/>
  <c r="X57" i="5" s="1"/>
  <c r="K57" i="5"/>
  <c r="W57" i="5" s="1"/>
  <c r="I61" i="5"/>
  <c r="J61" i="5"/>
  <c r="K61" i="5"/>
  <c r="L61" i="5"/>
  <c r="X61" i="5" s="1"/>
  <c r="I69" i="5"/>
  <c r="J69" i="5"/>
  <c r="L69" i="5"/>
  <c r="X69" i="5" s="1"/>
  <c r="K69" i="5"/>
  <c r="I77" i="5"/>
  <c r="J77" i="5"/>
  <c r="L77" i="5"/>
  <c r="X77" i="5" s="1"/>
  <c r="K77" i="5"/>
  <c r="W77" i="5" s="1"/>
  <c r="I85" i="5"/>
  <c r="J85" i="5"/>
  <c r="K85" i="5"/>
  <c r="L85" i="5"/>
  <c r="X85" i="5" s="1"/>
  <c r="I89" i="5"/>
  <c r="L89" i="5"/>
  <c r="X89" i="5" s="1"/>
  <c r="K89" i="5"/>
  <c r="J89" i="5"/>
  <c r="V89" i="5" s="1"/>
  <c r="I93" i="5"/>
  <c r="L93" i="5"/>
  <c r="X93" i="5" s="1"/>
  <c r="J93" i="5"/>
  <c r="V93" i="5" s="1"/>
  <c r="K93" i="5"/>
  <c r="W93" i="5" s="1"/>
  <c r="I101" i="5"/>
  <c r="J101" i="5"/>
  <c r="K101" i="5"/>
  <c r="L101" i="5"/>
  <c r="X101" i="5" s="1"/>
  <c r="I109" i="5"/>
  <c r="J109" i="5"/>
  <c r="K109" i="5"/>
  <c r="L109" i="5"/>
  <c r="X109" i="5" s="1"/>
  <c r="I117" i="5"/>
  <c r="J117" i="5"/>
  <c r="K117" i="5"/>
  <c r="L117" i="5"/>
  <c r="X117" i="5" s="1"/>
  <c r="I121" i="5"/>
  <c r="J121" i="5"/>
  <c r="K121" i="5"/>
  <c r="W121" i="5" s="1"/>
  <c r="L121" i="5"/>
  <c r="X121" i="5" s="1"/>
  <c r="I129" i="5"/>
  <c r="J129" i="5"/>
  <c r="K129" i="5"/>
  <c r="L129" i="5"/>
  <c r="X129" i="5" s="1"/>
  <c r="I133" i="5"/>
  <c r="J133" i="5"/>
  <c r="K133" i="5"/>
  <c r="L133" i="5"/>
  <c r="X133" i="5" s="1"/>
  <c r="L141" i="5"/>
  <c r="X141" i="5" s="1"/>
  <c r="I141" i="5"/>
  <c r="K141" i="5"/>
  <c r="J141" i="5"/>
  <c r="V141" i="5" s="1"/>
  <c r="L149" i="5"/>
  <c r="X149" i="5" s="1"/>
  <c r="I149" i="5"/>
  <c r="K149" i="5"/>
  <c r="J149" i="5"/>
  <c r="V149" i="5" s="1"/>
  <c r="L153" i="5"/>
  <c r="X153" i="5" s="1"/>
  <c r="I153" i="5"/>
  <c r="K153" i="5"/>
  <c r="W153" i="5" s="1"/>
  <c r="J153" i="5"/>
  <c r="L161" i="5"/>
  <c r="X161" i="5" s="1"/>
  <c r="I161" i="5"/>
  <c r="K161" i="5"/>
  <c r="J161" i="5"/>
  <c r="V161" i="5" s="1"/>
  <c r="L169" i="5"/>
  <c r="X169" i="5" s="1"/>
  <c r="I169" i="5"/>
  <c r="K169" i="5"/>
  <c r="J169" i="5"/>
  <c r="V169" i="5" s="1"/>
  <c r="L173" i="5"/>
  <c r="X173" i="5" s="1"/>
  <c r="I173" i="5"/>
  <c r="K173" i="5"/>
  <c r="J173" i="5"/>
  <c r="V173" i="5" s="1"/>
  <c r="L177" i="5"/>
  <c r="X177" i="5" s="1"/>
  <c r="I177" i="5"/>
  <c r="K177" i="5"/>
  <c r="J177" i="5"/>
  <c r="V177" i="5" s="1"/>
  <c r="L185" i="5"/>
  <c r="X185" i="5" s="1"/>
  <c r="I185" i="5"/>
  <c r="K185" i="5"/>
  <c r="J185" i="5"/>
  <c r="V185" i="5" s="1"/>
  <c r="L193" i="5"/>
  <c r="X193" i="5" s="1"/>
  <c r="I193" i="5"/>
  <c r="K193" i="5"/>
  <c r="J193" i="5"/>
  <c r="L197" i="5"/>
  <c r="X197" i="5" s="1"/>
  <c r="I197" i="5"/>
  <c r="K197" i="5"/>
  <c r="J197" i="5"/>
  <c r="V197" i="5" s="1"/>
  <c r="L205" i="5"/>
  <c r="X205" i="5" s="1"/>
  <c r="I205" i="5"/>
  <c r="K205" i="5"/>
  <c r="J205" i="5"/>
  <c r="L213" i="5"/>
  <c r="X213" i="5" s="1"/>
  <c r="I213" i="5"/>
  <c r="K213" i="5"/>
  <c r="W213" i="5" s="1"/>
  <c r="J213" i="5"/>
  <c r="V213" i="5" s="1"/>
  <c r="L217" i="5"/>
  <c r="X217" i="5" s="1"/>
  <c r="I217" i="5"/>
  <c r="K217" i="5"/>
  <c r="J217" i="5"/>
  <c r="V217" i="5" s="1"/>
  <c r="L225" i="5"/>
  <c r="X225" i="5" s="1"/>
  <c r="I225" i="5"/>
  <c r="K225" i="5"/>
  <c r="J225" i="5"/>
  <c r="V225" i="5" s="1"/>
  <c r="L233" i="5"/>
  <c r="X233" i="5" s="1"/>
  <c r="I233" i="5"/>
  <c r="K233" i="5"/>
  <c r="W233" i="5" s="1"/>
  <c r="J233" i="5"/>
  <c r="V233" i="5" s="1"/>
  <c r="L237" i="5"/>
  <c r="X237" i="5" s="1"/>
  <c r="I237" i="5"/>
  <c r="K237" i="5"/>
  <c r="J237" i="5"/>
  <c r="L245" i="5"/>
  <c r="X245" i="5" s="1"/>
  <c r="I245" i="5"/>
  <c r="K245" i="5"/>
  <c r="W245" i="5" s="1"/>
  <c r="J245" i="5"/>
  <c r="V245" i="5" s="1"/>
  <c r="L249" i="5"/>
  <c r="X249" i="5" s="1"/>
  <c r="I249" i="5"/>
  <c r="K249" i="5"/>
  <c r="W249" i="5" s="1"/>
  <c r="J249" i="5"/>
  <c r="V249" i="5" s="1"/>
  <c r="L257" i="5"/>
  <c r="X257" i="5" s="1"/>
  <c r="I257" i="5"/>
  <c r="K257" i="5"/>
  <c r="J257" i="5"/>
  <c r="V257" i="5" s="1"/>
  <c r="K265" i="5"/>
  <c r="I265" i="5"/>
  <c r="J265" i="5"/>
  <c r="V265" i="5" s="1"/>
  <c r="L265" i="5"/>
  <c r="X265" i="5" s="1"/>
  <c r="K273" i="5"/>
  <c r="I273" i="5"/>
  <c r="J273" i="5"/>
  <c r="V273" i="5" s="1"/>
  <c r="L273" i="5"/>
  <c r="X273" i="5" s="1"/>
  <c r="K277" i="5"/>
  <c r="I277" i="5"/>
  <c r="U277" i="5" s="1"/>
  <c r="J277" i="5"/>
  <c r="V277" i="5" s="1"/>
  <c r="L277" i="5"/>
  <c r="X277" i="5" s="1"/>
  <c r="I285" i="5"/>
  <c r="J285" i="5"/>
  <c r="K285" i="5"/>
  <c r="L285" i="5"/>
  <c r="X285" i="5" s="1"/>
  <c r="I289" i="5"/>
  <c r="J289" i="5"/>
  <c r="V289" i="5" s="1"/>
  <c r="K289" i="5"/>
  <c r="W289" i="5" s="1"/>
  <c r="L289" i="5"/>
  <c r="X289" i="5" s="1"/>
  <c r="I297" i="5"/>
  <c r="J297" i="5"/>
  <c r="K297" i="5"/>
  <c r="W297" i="5" s="1"/>
  <c r="L297" i="5"/>
  <c r="X297" i="5" s="1"/>
  <c r="I301" i="5"/>
  <c r="J301" i="5"/>
  <c r="K301" i="5"/>
  <c r="W301" i="5" s="1"/>
  <c r="L301" i="5"/>
  <c r="X301" i="5" s="1"/>
  <c r="J305" i="5"/>
  <c r="I305" i="5"/>
  <c r="K305" i="5"/>
  <c r="W305" i="5" s="1"/>
  <c r="L305" i="5"/>
  <c r="X305" i="5" s="1"/>
  <c r="I10" i="5"/>
  <c r="J10" i="5"/>
  <c r="V10" i="5" s="1"/>
  <c r="K10" i="5"/>
  <c r="L10" i="5"/>
  <c r="X10" i="5" s="1"/>
  <c r="I14" i="5"/>
  <c r="J14" i="5"/>
  <c r="K14" i="5"/>
  <c r="L14" i="5"/>
  <c r="X14" i="5" s="1"/>
  <c r="I22" i="5"/>
  <c r="J22" i="5"/>
  <c r="K22" i="5"/>
  <c r="W22" i="5" s="1"/>
  <c r="L22" i="5"/>
  <c r="X22" i="5" s="1"/>
  <c r="I26" i="5"/>
  <c r="J26" i="5"/>
  <c r="V26" i="5" s="1"/>
  <c r="K26" i="5"/>
  <c r="W26" i="5" s="1"/>
  <c r="L26" i="5"/>
  <c r="X26" i="5" s="1"/>
  <c r="I34" i="5"/>
  <c r="J34" i="5"/>
  <c r="V34" i="5" s="1"/>
  <c r="K34" i="5"/>
  <c r="W34" i="5" s="1"/>
  <c r="L34" i="5"/>
  <c r="X34" i="5" s="1"/>
  <c r="I38" i="5"/>
  <c r="J38" i="5"/>
  <c r="V38" i="5" s="1"/>
  <c r="K38" i="5"/>
  <c r="W38" i="5" s="1"/>
  <c r="L38" i="5"/>
  <c r="X38" i="5" s="1"/>
  <c r="I46" i="5"/>
  <c r="J46" i="5"/>
  <c r="V46" i="5" s="1"/>
  <c r="K46" i="5"/>
  <c r="W46" i="5" s="1"/>
  <c r="L46" i="5"/>
  <c r="X46" i="5" s="1"/>
  <c r="I50" i="5"/>
  <c r="J50" i="5"/>
  <c r="V50" i="5" s="1"/>
  <c r="K50" i="5"/>
  <c r="W50" i="5" s="1"/>
  <c r="L50" i="5"/>
  <c r="X50" i="5" s="1"/>
  <c r="I58" i="5"/>
  <c r="J58" i="5"/>
  <c r="K58" i="5"/>
  <c r="L58" i="5"/>
  <c r="X58" i="5" s="1"/>
  <c r="I62" i="5"/>
  <c r="J62" i="5"/>
  <c r="V62" i="5" s="1"/>
  <c r="K62" i="5"/>
  <c r="W62" i="5" s="1"/>
  <c r="L62" i="5"/>
  <c r="X62" i="5" s="1"/>
  <c r="I70" i="5"/>
  <c r="J70" i="5"/>
  <c r="K70" i="5"/>
  <c r="W70" i="5" s="1"/>
  <c r="L70" i="5"/>
  <c r="X70" i="5" s="1"/>
  <c r="I78" i="5"/>
  <c r="C21" i="3" s="1"/>
  <c r="C30" i="3" s="1"/>
  <c r="C32" i="3" s="1"/>
  <c r="J78" i="5"/>
  <c r="D21" i="3" s="1"/>
  <c r="K78" i="5"/>
  <c r="E21" i="3" s="1"/>
  <c r="L78" i="5"/>
  <c r="I86" i="5"/>
  <c r="J86" i="5"/>
  <c r="K86" i="5"/>
  <c r="L86" i="5"/>
  <c r="X86" i="5" s="1"/>
  <c r="I90" i="5"/>
  <c r="J90" i="5"/>
  <c r="V90" i="5" s="1"/>
  <c r="K90" i="5"/>
  <c r="W90" i="5" s="1"/>
  <c r="L90" i="5"/>
  <c r="X90" i="5" s="1"/>
  <c r="I98" i="5"/>
  <c r="J98" i="5"/>
  <c r="L98" i="5"/>
  <c r="X98" i="5" s="1"/>
  <c r="K98" i="5"/>
  <c r="I102" i="5"/>
  <c r="J102" i="5"/>
  <c r="V102" i="5" s="1"/>
  <c r="L102" i="5"/>
  <c r="X102" i="5" s="1"/>
  <c r="K102" i="5"/>
  <c r="I110" i="5"/>
  <c r="J110" i="5"/>
  <c r="L110" i="5"/>
  <c r="X110" i="5" s="1"/>
  <c r="K110" i="5"/>
  <c r="I114" i="5"/>
  <c r="J114" i="5"/>
  <c r="V114" i="5" s="1"/>
  <c r="L114" i="5"/>
  <c r="X114" i="5" s="1"/>
  <c r="K114" i="5"/>
  <c r="I122" i="5"/>
  <c r="J122" i="5"/>
  <c r="V122" i="5" s="1"/>
  <c r="L122" i="5"/>
  <c r="X122" i="5" s="1"/>
  <c r="K122" i="5"/>
  <c r="I126" i="5"/>
  <c r="J126" i="5"/>
  <c r="L126" i="5"/>
  <c r="X126" i="5" s="1"/>
  <c r="K126" i="5"/>
  <c r="I134" i="5"/>
  <c r="J134" i="5"/>
  <c r="L134" i="5"/>
  <c r="X134" i="5" s="1"/>
  <c r="K134" i="5"/>
  <c r="L142" i="5"/>
  <c r="X142" i="5" s="1"/>
  <c r="I142" i="5"/>
  <c r="K142" i="5"/>
  <c r="W142" i="5" s="1"/>
  <c r="J142" i="5"/>
  <c r="L146" i="5"/>
  <c r="X146" i="5" s="1"/>
  <c r="I146" i="5"/>
  <c r="J146" i="5"/>
  <c r="V146" i="5" s="1"/>
  <c r="K146" i="5"/>
  <c r="L154" i="5"/>
  <c r="X154" i="5" s="1"/>
  <c r="I154" i="5"/>
  <c r="U154" i="5" s="1"/>
  <c r="J154" i="5"/>
  <c r="V154" i="5" s="1"/>
  <c r="K154" i="5"/>
  <c r="L162" i="5"/>
  <c r="X162" i="5" s="1"/>
  <c r="I162" i="5"/>
  <c r="U162" i="5" s="1"/>
  <c r="J162" i="5"/>
  <c r="V162" i="5" s="1"/>
  <c r="K162" i="5"/>
  <c r="L166" i="5"/>
  <c r="X166" i="5" s="1"/>
  <c r="I166" i="5"/>
  <c r="J166" i="5"/>
  <c r="V166" i="5" s="1"/>
  <c r="K166" i="5"/>
  <c r="L174" i="5"/>
  <c r="X174" i="5" s="1"/>
  <c r="I174" i="5"/>
  <c r="U174" i="5" s="1"/>
  <c r="K174" i="5"/>
  <c r="W174" i="5" s="1"/>
  <c r="J174" i="5"/>
  <c r="L178" i="5"/>
  <c r="X178" i="5" s="1"/>
  <c r="I178" i="5"/>
  <c r="J178" i="5"/>
  <c r="K178" i="5"/>
  <c r="W178" i="5" s="1"/>
  <c r="L186" i="5"/>
  <c r="X186" i="5" s="1"/>
  <c r="I186" i="5"/>
  <c r="J186" i="5"/>
  <c r="V186" i="5" s="1"/>
  <c r="K186" i="5"/>
  <c r="L194" i="5"/>
  <c r="X194" i="5" s="1"/>
  <c r="I194" i="5"/>
  <c r="U194" i="5" s="1"/>
  <c r="J194" i="5"/>
  <c r="V194" i="5" s="1"/>
  <c r="K194" i="5"/>
  <c r="L198" i="5"/>
  <c r="X198" i="5" s="1"/>
  <c r="I198" i="5"/>
  <c r="J198" i="5"/>
  <c r="V198" i="5" s="1"/>
  <c r="K198" i="5"/>
  <c r="L206" i="5"/>
  <c r="X206" i="5" s="1"/>
  <c r="I206" i="5"/>
  <c r="U206" i="5" s="1"/>
  <c r="K206" i="5"/>
  <c r="W206" i="5" s="1"/>
  <c r="J206" i="5"/>
  <c r="L210" i="5"/>
  <c r="X210" i="5" s="1"/>
  <c r="I210" i="5"/>
  <c r="J210" i="5"/>
  <c r="V210" i="5" s="1"/>
  <c r="K210" i="5"/>
  <c r="W210" i="5" s="1"/>
  <c r="L218" i="5"/>
  <c r="X218" i="5" s="1"/>
  <c r="I218" i="5"/>
  <c r="J218" i="5"/>
  <c r="K218" i="5"/>
  <c r="L226" i="5"/>
  <c r="X226" i="5" s="1"/>
  <c r="I226" i="5"/>
  <c r="J226" i="5"/>
  <c r="K226" i="5"/>
  <c r="L230" i="5"/>
  <c r="X230" i="5" s="1"/>
  <c r="I230" i="5"/>
  <c r="U230" i="5" s="1"/>
  <c r="J230" i="5"/>
  <c r="K230" i="5"/>
  <c r="L238" i="5"/>
  <c r="X238" i="5" s="1"/>
  <c r="I238" i="5"/>
  <c r="K238" i="5"/>
  <c r="J238" i="5"/>
  <c r="L242" i="5"/>
  <c r="X242" i="5" s="1"/>
  <c r="I242" i="5"/>
  <c r="J242" i="5"/>
  <c r="K242" i="5"/>
  <c r="W242" i="5" s="1"/>
  <c r="L250" i="5"/>
  <c r="X250" i="5" s="1"/>
  <c r="I250" i="5"/>
  <c r="J250" i="5"/>
  <c r="V250" i="5" s="1"/>
  <c r="K250" i="5"/>
  <c r="W250" i="5" s="1"/>
  <c r="L254" i="5"/>
  <c r="X254" i="5" s="1"/>
  <c r="I254" i="5"/>
  <c r="J254" i="5"/>
  <c r="V254" i="5" s="1"/>
  <c r="K254" i="5"/>
  <c r="L262" i="5"/>
  <c r="X262" i="5" s="1"/>
  <c r="I262" i="5"/>
  <c r="U262" i="5" s="1"/>
  <c r="J262" i="5"/>
  <c r="V262" i="5" s="1"/>
  <c r="K262" i="5"/>
  <c r="W262" i="5" s="1"/>
  <c r="K270" i="5"/>
  <c r="J270" i="5"/>
  <c r="L270" i="5"/>
  <c r="X270" i="5" s="1"/>
  <c r="I270" i="5"/>
  <c r="K274" i="5"/>
  <c r="J274" i="5"/>
  <c r="L274" i="5"/>
  <c r="X274" i="5" s="1"/>
  <c r="I274" i="5"/>
  <c r="U274" i="5" s="1"/>
  <c r="K282" i="5"/>
  <c r="J282" i="5"/>
  <c r="V282" i="5" s="1"/>
  <c r="L282" i="5"/>
  <c r="X282" i="5" s="1"/>
  <c r="I282" i="5"/>
  <c r="I290" i="5"/>
  <c r="J290" i="5"/>
  <c r="V290" i="5" s="1"/>
  <c r="K290" i="5"/>
  <c r="W290" i="5" s="1"/>
  <c r="L290" i="5"/>
  <c r="X290" i="5" s="1"/>
  <c r="I294" i="5"/>
  <c r="J294" i="5"/>
  <c r="L294" i="5"/>
  <c r="X294" i="5" s="1"/>
  <c r="K294" i="5"/>
  <c r="J302" i="5"/>
  <c r="I302" i="5"/>
  <c r="U302" i="5" s="1"/>
  <c r="K302" i="5"/>
  <c r="W302" i="5" s="1"/>
  <c r="L302" i="5"/>
  <c r="X302" i="5" s="1"/>
  <c r="I11" i="5"/>
  <c r="J11" i="5"/>
  <c r="K11" i="5"/>
  <c r="W11" i="5" s="1"/>
  <c r="L11" i="5"/>
  <c r="X11" i="5" s="1"/>
  <c r="I15" i="5"/>
  <c r="J15" i="5"/>
  <c r="K15" i="5"/>
  <c r="W15" i="5" s="1"/>
  <c r="L15" i="5"/>
  <c r="X15" i="5" s="1"/>
  <c r="I23" i="5"/>
  <c r="J23" i="5"/>
  <c r="K23" i="5"/>
  <c r="W23" i="5" s="1"/>
  <c r="L23" i="5"/>
  <c r="X23" i="5" s="1"/>
  <c r="I27" i="5"/>
  <c r="J27" i="5"/>
  <c r="K27" i="5"/>
  <c r="W27" i="5" s="1"/>
  <c r="L27" i="5"/>
  <c r="X27" i="5" s="1"/>
  <c r="I35" i="5"/>
  <c r="J35" i="5"/>
  <c r="K35" i="5"/>
  <c r="W35" i="5" s="1"/>
  <c r="L35" i="5"/>
  <c r="X35" i="5" s="1"/>
  <c r="I39" i="5"/>
  <c r="J39" i="5"/>
  <c r="V39" i="5" s="1"/>
  <c r="K39" i="5"/>
  <c r="W39" i="5" s="1"/>
  <c r="L39" i="5"/>
  <c r="X39" i="5" s="1"/>
  <c r="I47" i="5"/>
  <c r="J47" i="5"/>
  <c r="K47" i="5"/>
  <c r="W47" i="5" s="1"/>
  <c r="L47" i="5"/>
  <c r="X47" i="5" s="1"/>
  <c r="I51" i="5"/>
  <c r="J51" i="5"/>
  <c r="V51" i="5" s="1"/>
  <c r="K51" i="5"/>
  <c r="L51" i="5"/>
  <c r="X51" i="5" s="1"/>
  <c r="I55" i="5"/>
  <c r="J55" i="5"/>
  <c r="K55" i="5"/>
  <c r="W55" i="5" s="1"/>
  <c r="L55" i="5"/>
  <c r="X55" i="5" s="1"/>
  <c r="I63" i="5"/>
  <c r="J63" i="5"/>
  <c r="K63" i="5"/>
  <c r="W63" i="5" s="1"/>
  <c r="L63" i="5"/>
  <c r="X63" i="5" s="1"/>
  <c r="I67" i="5"/>
  <c r="J67" i="5"/>
  <c r="V67" i="5" s="1"/>
  <c r="K67" i="5"/>
  <c r="L67" i="5"/>
  <c r="X67" i="5" s="1"/>
  <c r="I75" i="5"/>
  <c r="J75" i="5"/>
  <c r="K75" i="5"/>
  <c r="L75" i="5"/>
  <c r="X75" i="5" s="1"/>
  <c r="I79" i="5"/>
  <c r="J79" i="5"/>
  <c r="V79" i="5" s="1"/>
  <c r="K79" i="5"/>
  <c r="L79" i="5"/>
  <c r="X79" i="5" s="1"/>
  <c r="I87" i="5"/>
  <c r="J87" i="5"/>
  <c r="K87" i="5"/>
  <c r="W87" i="5" s="1"/>
  <c r="L87" i="5"/>
  <c r="X87" i="5" s="1"/>
  <c r="I91" i="5"/>
  <c r="J91" i="5"/>
  <c r="V91" i="5" s="1"/>
  <c r="K91" i="5"/>
  <c r="L91" i="5"/>
  <c r="X91" i="5" s="1"/>
  <c r="I99" i="5"/>
  <c r="J99" i="5"/>
  <c r="K99" i="5"/>
  <c r="W99" i="5" s="1"/>
  <c r="L99" i="5"/>
  <c r="X99" i="5" s="1"/>
  <c r="I103" i="5"/>
  <c r="J103" i="5"/>
  <c r="V103" i="5" s="1"/>
  <c r="K103" i="5"/>
  <c r="W103" i="5" s="1"/>
  <c r="L103" i="5"/>
  <c r="X103" i="5" s="1"/>
  <c r="I111" i="5"/>
  <c r="J111" i="5"/>
  <c r="K111" i="5"/>
  <c r="W111" i="5" s="1"/>
  <c r="L111" i="5"/>
  <c r="X111" i="5" s="1"/>
  <c r="I115" i="5"/>
  <c r="J115" i="5"/>
  <c r="K115" i="5"/>
  <c r="W115" i="5" s="1"/>
  <c r="L115" i="5"/>
  <c r="X115" i="5" s="1"/>
  <c r="I119" i="5"/>
  <c r="J119" i="5"/>
  <c r="K119" i="5"/>
  <c r="W119" i="5" s="1"/>
  <c r="L119" i="5"/>
  <c r="X119" i="5" s="1"/>
  <c r="I127" i="5"/>
  <c r="J127" i="5"/>
  <c r="K127" i="5"/>
  <c r="W127" i="5" s="1"/>
  <c r="L127" i="5"/>
  <c r="X127" i="5" s="1"/>
  <c r="I131" i="5"/>
  <c r="J131" i="5"/>
  <c r="V131" i="5" s="1"/>
  <c r="K131" i="5"/>
  <c r="W131" i="5" s="1"/>
  <c r="L131" i="5"/>
  <c r="X131" i="5" s="1"/>
  <c r="L139" i="5"/>
  <c r="X139" i="5" s="1"/>
  <c r="I139" i="5"/>
  <c r="U139" i="5" s="1"/>
  <c r="K139" i="5"/>
  <c r="W139" i="5" s="1"/>
  <c r="J139" i="5"/>
  <c r="L147" i="5"/>
  <c r="X147" i="5" s="1"/>
  <c r="I147" i="5"/>
  <c r="K147" i="5"/>
  <c r="W147" i="5" s="1"/>
  <c r="J147" i="5"/>
  <c r="V147" i="5" s="1"/>
  <c r="L151" i="5"/>
  <c r="X151" i="5" s="1"/>
  <c r="I151" i="5"/>
  <c r="K151" i="5"/>
  <c r="W151" i="5" s="1"/>
  <c r="J151" i="5"/>
  <c r="L159" i="5"/>
  <c r="X159" i="5" s="1"/>
  <c r="I159" i="5"/>
  <c r="K159" i="5"/>
  <c r="W159" i="5" s="1"/>
  <c r="J159" i="5"/>
  <c r="V159" i="5" s="1"/>
  <c r="L163" i="5"/>
  <c r="X163" i="5" s="1"/>
  <c r="I163" i="5"/>
  <c r="U163" i="5" s="1"/>
  <c r="K163" i="5"/>
  <c r="J163" i="5"/>
  <c r="L171" i="5"/>
  <c r="X171" i="5" s="1"/>
  <c r="I171" i="5"/>
  <c r="K171" i="5"/>
  <c r="W171" i="5" s="1"/>
  <c r="J171" i="5"/>
  <c r="L175" i="5"/>
  <c r="X175" i="5" s="1"/>
  <c r="I175" i="5"/>
  <c r="U175" i="5" s="1"/>
  <c r="K175" i="5"/>
  <c r="W175" i="5" s="1"/>
  <c r="J175" i="5"/>
  <c r="L183" i="5"/>
  <c r="X183" i="5" s="1"/>
  <c r="I183" i="5"/>
  <c r="K183" i="5"/>
  <c r="W183" i="5" s="1"/>
  <c r="J183" i="5"/>
  <c r="V183" i="5" s="1"/>
  <c r="L191" i="5"/>
  <c r="X191" i="5" s="1"/>
  <c r="I191" i="5"/>
  <c r="K191" i="5"/>
  <c r="W191" i="5" s="1"/>
  <c r="J191" i="5"/>
  <c r="I12" i="5"/>
  <c r="J12" i="5"/>
  <c r="K12" i="5"/>
  <c r="W12" i="5" s="1"/>
  <c r="L12" i="5"/>
  <c r="X12" i="5" s="1"/>
  <c r="I16" i="5"/>
  <c r="J16" i="5"/>
  <c r="K16" i="5"/>
  <c r="W16" i="5" s="1"/>
  <c r="L16" i="5"/>
  <c r="X16" i="5" s="1"/>
  <c r="I20" i="5"/>
  <c r="J20" i="5"/>
  <c r="V20" i="5" s="1"/>
  <c r="K20" i="5"/>
  <c r="W20" i="5" s="1"/>
  <c r="L20" i="5"/>
  <c r="X20" i="5" s="1"/>
  <c r="I24" i="5"/>
  <c r="J24" i="5"/>
  <c r="K24" i="5"/>
  <c r="W24" i="5" s="1"/>
  <c r="L24" i="5"/>
  <c r="X24" i="5" s="1"/>
  <c r="I28" i="5"/>
  <c r="J28" i="5"/>
  <c r="K28" i="5"/>
  <c r="L28" i="5"/>
  <c r="X28" i="5" s="1"/>
  <c r="I32" i="5"/>
  <c r="J32" i="5"/>
  <c r="V32" i="5" s="1"/>
  <c r="K32" i="5"/>
  <c r="W32" i="5" s="1"/>
  <c r="L32" i="5"/>
  <c r="X32" i="5" s="1"/>
  <c r="I36" i="5"/>
  <c r="J36" i="5"/>
  <c r="K36" i="5"/>
  <c r="W36" i="5" s="1"/>
  <c r="L36" i="5"/>
  <c r="X36" i="5" s="1"/>
  <c r="I40" i="5"/>
  <c r="J40" i="5"/>
  <c r="V40" i="5" s="1"/>
  <c r="K40" i="5"/>
  <c r="L40" i="5"/>
  <c r="X40" i="5" s="1"/>
  <c r="I44" i="5"/>
  <c r="J44" i="5"/>
  <c r="K44" i="5"/>
  <c r="L44" i="5"/>
  <c r="X44" i="5" s="1"/>
  <c r="I48" i="5"/>
  <c r="J48" i="5"/>
  <c r="V48" i="5" s="1"/>
  <c r="K48" i="5"/>
  <c r="W48" i="5" s="1"/>
  <c r="L48" i="5"/>
  <c r="X48" i="5" s="1"/>
  <c r="I52" i="5"/>
  <c r="J52" i="5"/>
  <c r="V52" i="5" s="1"/>
  <c r="K52" i="5"/>
  <c r="W52" i="5" s="1"/>
  <c r="L52" i="5"/>
  <c r="X52" i="5" s="1"/>
  <c r="I56" i="5"/>
  <c r="J56" i="5"/>
  <c r="V56" i="5" s="1"/>
  <c r="K56" i="5"/>
  <c r="L56" i="5"/>
  <c r="X56" i="5" s="1"/>
  <c r="I60" i="5"/>
  <c r="J60" i="5"/>
  <c r="K60" i="5"/>
  <c r="L60" i="5"/>
  <c r="X60" i="5" s="1"/>
  <c r="I64" i="5"/>
  <c r="J64" i="5"/>
  <c r="V64" i="5" s="1"/>
  <c r="K64" i="5"/>
  <c r="W64" i="5" s="1"/>
  <c r="L64" i="5"/>
  <c r="X64" i="5" s="1"/>
  <c r="I68" i="5"/>
  <c r="J68" i="5"/>
  <c r="V68" i="5" s="1"/>
  <c r="K68" i="5"/>
  <c r="W68" i="5" s="1"/>
  <c r="L68" i="5"/>
  <c r="X68" i="5" s="1"/>
  <c r="I72" i="5"/>
  <c r="J72" i="5"/>
  <c r="K72" i="5"/>
  <c r="W72" i="5" s="1"/>
  <c r="L72" i="5"/>
  <c r="X72" i="5" s="1"/>
  <c r="I76" i="5"/>
  <c r="J76" i="5"/>
  <c r="V76" i="5" s="1"/>
  <c r="K76" i="5"/>
  <c r="W76" i="5" s="1"/>
  <c r="L76" i="5"/>
  <c r="X76" i="5" s="1"/>
  <c r="I80" i="5"/>
  <c r="J80" i="5"/>
  <c r="V80" i="5" s="1"/>
  <c r="K80" i="5"/>
  <c r="W80" i="5" s="1"/>
  <c r="L80" i="5"/>
  <c r="X80" i="5" s="1"/>
  <c r="I84" i="5"/>
  <c r="J84" i="5"/>
  <c r="K84" i="5"/>
  <c r="W84" i="5" s="1"/>
  <c r="L84" i="5"/>
  <c r="X84" i="5" s="1"/>
  <c r="I88" i="5"/>
  <c r="J88" i="5"/>
  <c r="V88" i="5" s="1"/>
  <c r="K88" i="5"/>
  <c r="W88" i="5" s="1"/>
  <c r="L88" i="5"/>
  <c r="X88" i="5" s="1"/>
  <c r="I92" i="5"/>
  <c r="K92" i="5"/>
  <c r="W92" i="5" s="1"/>
  <c r="L92" i="5"/>
  <c r="X92" i="5" s="1"/>
  <c r="J92" i="5"/>
  <c r="I96" i="5"/>
  <c r="J96" i="5"/>
  <c r="V96" i="5" s="1"/>
  <c r="L96" i="5"/>
  <c r="X96" i="5" s="1"/>
  <c r="K96" i="5"/>
  <c r="I100" i="5"/>
  <c r="J100" i="5"/>
  <c r="V100" i="5" s="1"/>
  <c r="K100" i="5"/>
  <c r="L100" i="5"/>
  <c r="X100" i="5" s="1"/>
  <c r="I104" i="5"/>
  <c r="J104" i="5"/>
  <c r="V104" i="5" s="1"/>
  <c r="K104" i="5"/>
  <c r="W104" i="5" s="1"/>
  <c r="L104" i="5"/>
  <c r="X104" i="5" s="1"/>
  <c r="I108" i="5"/>
  <c r="J108" i="5"/>
  <c r="K108" i="5"/>
  <c r="W108" i="5" s="1"/>
  <c r="L108" i="5"/>
  <c r="X108" i="5" s="1"/>
  <c r="I112" i="5"/>
  <c r="J112" i="5"/>
  <c r="L112" i="5"/>
  <c r="X112" i="5" s="1"/>
  <c r="K112" i="5"/>
  <c r="I116" i="5"/>
  <c r="J116" i="5"/>
  <c r="V116" i="5" s="1"/>
  <c r="K116" i="5"/>
  <c r="W116" i="5" s="1"/>
  <c r="L116" i="5"/>
  <c r="X116" i="5" s="1"/>
  <c r="I120" i="5"/>
  <c r="J120" i="5"/>
  <c r="L120" i="5"/>
  <c r="X120" i="5" s="1"/>
  <c r="K120" i="5"/>
  <c r="I124" i="5"/>
  <c r="U124" i="5" s="1"/>
  <c r="J124" i="5"/>
  <c r="V124" i="5" s="1"/>
  <c r="K124" i="5"/>
  <c r="L124" i="5"/>
  <c r="X124" i="5" s="1"/>
  <c r="I128" i="5"/>
  <c r="J128" i="5"/>
  <c r="V128" i="5" s="1"/>
  <c r="L128" i="5"/>
  <c r="X128" i="5" s="1"/>
  <c r="K128" i="5"/>
  <c r="I132" i="5"/>
  <c r="J132" i="5"/>
  <c r="V132" i="5" s="1"/>
  <c r="K132" i="5"/>
  <c r="L132" i="5"/>
  <c r="X132" i="5" s="1"/>
  <c r="I136" i="5"/>
  <c r="L136" i="5"/>
  <c r="X136" i="5" s="1"/>
  <c r="J136" i="5"/>
  <c r="K136" i="5"/>
  <c r="L140" i="5"/>
  <c r="X140" i="5" s="1"/>
  <c r="I140" i="5"/>
  <c r="U140" i="5" s="1"/>
  <c r="K140" i="5"/>
  <c r="W140" i="5" s="1"/>
  <c r="J140" i="5"/>
  <c r="L144" i="5"/>
  <c r="X144" i="5" s="1"/>
  <c r="I144" i="5"/>
  <c r="U144" i="5" s="1"/>
  <c r="J144" i="5"/>
  <c r="K144" i="5"/>
  <c r="L148" i="5"/>
  <c r="X148" i="5" s="1"/>
  <c r="I148" i="5"/>
  <c r="U148" i="5" s="1"/>
  <c r="K148" i="5"/>
  <c r="J148" i="5"/>
  <c r="L152" i="5"/>
  <c r="X152" i="5" s="1"/>
  <c r="I152" i="5"/>
  <c r="U152" i="5" s="1"/>
  <c r="J152" i="5"/>
  <c r="V152" i="5" s="1"/>
  <c r="K152" i="5"/>
  <c r="L156" i="5"/>
  <c r="X156" i="5" s="1"/>
  <c r="I156" i="5"/>
  <c r="K156" i="5"/>
  <c r="J156" i="5"/>
  <c r="L160" i="5"/>
  <c r="X160" i="5" s="1"/>
  <c r="I160" i="5"/>
  <c r="U160" i="5" s="1"/>
  <c r="K160" i="5"/>
  <c r="W160" i="5" s="1"/>
  <c r="J160" i="5"/>
  <c r="L164" i="5"/>
  <c r="X164" i="5" s="1"/>
  <c r="I164" i="5"/>
  <c r="U164" i="5" s="1"/>
  <c r="K164" i="5"/>
  <c r="J164" i="5"/>
  <c r="L168" i="5"/>
  <c r="X168" i="5" s="1"/>
  <c r="I168" i="5"/>
  <c r="U168" i="5" s="1"/>
  <c r="J168" i="5"/>
  <c r="K168" i="5"/>
  <c r="L172" i="5"/>
  <c r="X172" i="5" s="1"/>
  <c r="I172" i="5"/>
  <c r="K172" i="5"/>
  <c r="J172" i="5"/>
  <c r="L176" i="5"/>
  <c r="X176" i="5" s="1"/>
  <c r="I176" i="5"/>
  <c r="U176" i="5" s="1"/>
  <c r="J176" i="5"/>
  <c r="K176" i="5"/>
  <c r="L180" i="5"/>
  <c r="X180" i="5" s="1"/>
  <c r="I180" i="5"/>
  <c r="U180" i="5" s="1"/>
  <c r="K180" i="5"/>
  <c r="J180" i="5"/>
  <c r="L184" i="5"/>
  <c r="X184" i="5" s="1"/>
  <c r="I184" i="5"/>
  <c r="U184" i="5" s="1"/>
  <c r="J184" i="5"/>
  <c r="K184" i="5"/>
  <c r="L188" i="5"/>
  <c r="X188" i="5" s="1"/>
  <c r="I188" i="5"/>
  <c r="U188" i="5" s="1"/>
  <c r="K188" i="5"/>
  <c r="J188" i="5"/>
  <c r="L192" i="5"/>
  <c r="X192" i="5" s="1"/>
  <c r="I192" i="5"/>
  <c r="K192" i="5"/>
  <c r="J192" i="5"/>
  <c r="L196" i="5"/>
  <c r="X196" i="5" s="1"/>
  <c r="I196" i="5"/>
  <c r="U196" i="5" s="1"/>
  <c r="K196" i="5"/>
  <c r="J196" i="5"/>
  <c r="L200" i="5"/>
  <c r="X200" i="5" s="1"/>
  <c r="I200" i="5"/>
  <c r="U200" i="5" s="1"/>
  <c r="J200" i="5"/>
  <c r="K200" i="5"/>
  <c r="L204" i="5"/>
  <c r="X204" i="5" s="1"/>
  <c r="I204" i="5"/>
  <c r="K204" i="5"/>
  <c r="J204" i="5"/>
  <c r="L208" i="5"/>
  <c r="X208" i="5" s="1"/>
  <c r="I208" i="5"/>
  <c r="U208" i="5" s="1"/>
  <c r="J208" i="5"/>
  <c r="K208" i="5"/>
  <c r="L212" i="5"/>
  <c r="X212" i="5" s="1"/>
  <c r="I212" i="5"/>
  <c r="U212" i="5" s="1"/>
  <c r="K212" i="5"/>
  <c r="J212" i="5"/>
  <c r="L216" i="5"/>
  <c r="X216" i="5" s="1"/>
  <c r="I216" i="5"/>
  <c r="J216" i="5"/>
  <c r="V216" i="5" s="1"/>
  <c r="K216" i="5"/>
  <c r="L220" i="5"/>
  <c r="X220" i="5" s="1"/>
  <c r="I220" i="5"/>
  <c r="U220" i="5" s="1"/>
  <c r="K220" i="5"/>
  <c r="W220" i="5" s="1"/>
  <c r="J220" i="5"/>
  <c r="L224" i="5"/>
  <c r="X224" i="5" s="1"/>
  <c r="I224" i="5"/>
  <c r="U224" i="5" s="1"/>
  <c r="K224" i="5"/>
  <c r="J224" i="5"/>
  <c r="L228" i="5"/>
  <c r="X228" i="5" s="1"/>
  <c r="I228" i="5"/>
  <c r="U228" i="5" s="1"/>
  <c r="K228" i="5"/>
  <c r="W228" i="5" s="1"/>
  <c r="J228" i="5"/>
  <c r="L232" i="5"/>
  <c r="X232" i="5" s="1"/>
  <c r="I232" i="5"/>
  <c r="U232" i="5" s="1"/>
  <c r="J232" i="5"/>
  <c r="K232" i="5"/>
  <c r="L236" i="5"/>
  <c r="X236" i="5" s="1"/>
  <c r="I236" i="5"/>
  <c r="U236" i="5" s="1"/>
  <c r="K236" i="5"/>
  <c r="J236" i="5"/>
  <c r="L240" i="5"/>
  <c r="X240" i="5" s="1"/>
  <c r="I240" i="5"/>
  <c r="J240" i="5"/>
  <c r="K240" i="5"/>
  <c r="L244" i="5"/>
  <c r="X244" i="5" s="1"/>
  <c r="I244" i="5"/>
  <c r="K244" i="5"/>
  <c r="J244" i="5"/>
  <c r="L248" i="5"/>
  <c r="X248" i="5" s="1"/>
  <c r="I248" i="5"/>
  <c r="U248" i="5" s="1"/>
  <c r="J248" i="5"/>
  <c r="K248" i="5"/>
  <c r="L252" i="5"/>
  <c r="X252" i="5" s="1"/>
  <c r="I252" i="5"/>
  <c r="U252" i="5" s="1"/>
  <c r="K252" i="5"/>
  <c r="W252" i="5" s="1"/>
  <c r="J252" i="5"/>
  <c r="L256" i="5"/>
  <c r="X256" i="5" s="1"/>
  <c r="I256" i="5"/>
  <c r="K256" i="5"/>
  <c r="J256" i="5"/>
  <c r="L260" i="5"/>
  <c r="X260" i="5" s="1"/>
  <c r="I260" i="5"/>
  <c r="K260" i="5"/>
  <c r="J260" i="5"/>
  <c r="K264" i="5"/>
  <c r="W264" i="5" s="1"/>
  <c r="I264" i="5"/>
  <c r="J264" i="5"/>
  <c r="L264" i="5"/>
  <c r="X264" i="5" s="1"/>
  <c r="K268" i="5"/>
  <c r="I268" i="5"/>
  <c r="U268" i="5" s="1"/>
  <c r="J268" i="5"/>
  <c r="L268" i="5"/>
  <c r="X268" i="5" s="1"/>
  <c r="K272" i="5"/>
  <c r="W272" i="5" s="1"/>
  <c r="I272" i="5"/>
  <c r="J272" i="5"/>
  <c r="L272" i="5"/>
  <c r="X272" i="5" s="1"/>
  <c r="K276" i="5"/>
  <c r="I276" i="5"/>
  <c r="U276" i="5" s="1"/>
  <c r="J276" i="5"/>
  <c r="L276" i="5"/>
  <c r="X276" i="5" s="1"/>
  <c r="K280" i="5"/>
  <c r="I280" i="5"/>
  <c r="U280" i="5" s="1"/>
  <c r="J280" i="5"/>
  <c r="V280" i="5" s="1"/>
  <c r="L280" i="5"/>
  <c r="X280" i="5" s="1"/>
  <c r="K284" i="5"/>
  <c r="W284" i="5" s="1"/>
  <c r="I284" i="5"/>
  <c r="U284" i="5" s="1"/>
  <c r="J284" i="5"/>
  <c r="L284" i="5"/>
  <c r="X284" i="5" s="1"/>
  <c r="I288" i="5"/>
  <c r="U288" i="5" s="1"/>
  <c r="J288" i="5"/>
  <c r="K288" i="5"/>
  <c r="W288" i="5" s="1"/>
  <c r="L288" i="5"/>
  <c r="X288" i="5" s="1"/>
  <c r="J292" i="5"/>
  <c r="V292" i="5" s="1"/>
  <c r="I292" i="5"/>
  <c r="U292" i="5" s="1"/>
  <c r="K292" i="5"/>
  <c r="L292" i="5"/>
  <c r="X292" i="5" s="1"/>
  <c r="I296" i="5"/>
  <c r="U296" i="5" s="1"/>
  <c r="J296" i="5"/>
  <c r="V296" i="5" s="1"/>
  <c r="K296" i="5"/>
  <c r="L296" i="5"/>
  <c r="X296" i="5" s="1"/>
  <c r="I300" i="5"/>
  <c r="J300" i="5"/>
  <c r="V300" i="5" s="1"/>
  <c r="K300" i="5"/>
  <c r="W300" i="5" s="1"/>
  <c r="L300" i="5"/>
  <c r="X300" i="5" s="1"/>
  <c r="I304" i="5"/>
  <c r="U304" i="5" s="1"/>
  <c r="J304" i="5"/>
  <c r="L304" i="5"/>
  <c r="X304" i="5" s="1"/>
  <c r="K304" i="5"/>
  <c r="J308" i="5"/>
  <c r="I308" i="5"/>
  <c r="U308" i="5" s="1"/>
  <c r="L308" i="5"/>
  <c r="X308" i="5" s="1"/>
  <c r="K308" i="5"/>
  <c r="I1" i="5"/>
  <c r="J1" i="5" s="1"/>
  <c r="K1" i="5" s="1"/>
  <c r="L1" i="5" s="1"/>
  <c r="M1" i="5" s="1"/>
  <c r="N1" i="5" s="1"/>
  <c r="O1" i="5" s="1"/>
  <c r="P1" i="5" s="1"/>
  <c r="Q1" i="5" s="1"/>
  <c r="N7" i="5"/>
  <c r="V9" i="5"/>
  <c r="D7" i="5"/>
  <c r="V75" i="5"/>
  <c r="W275" i="5"/>
  <c r="V305" i="5"/>
  <c r="O7" i="5"/>
  <c r="U298" i="5"/>
  <c r="U249" i="5"/>
  <c r="V11" i="5"/>
  <c r="V17" i="5"/>
  <c r="V29" i="5"/>
  <c r="V31" i="5"/>
  <c r="W203" i="5"/>
  <c r="W209" i="5"/>
  <c r="W211" i="5"/>
  <c r="W215" i="5"/>
  <c r="W223" i="5"/>
  <c r="W227" i="5"/>
  <c r="W229" i="5"/>
  <c r="W235" i="5"/>
  <c r="W239" i="5"/>
  <c r="W241" i="5"/>
  <c r="U243" i="5"/>
  <c r="U255" i="5"/>
  <c r="W257" i="5"/>
  <c r="U259" i="5"/>
  <c r="V284" i="5"/>
  <c r="V286" i="5"/>
  <c r="V294" i="5"/>
  <c r="W296" i="5"/>
  <c r="V298" i="5"/>
  <c r="V302" i="5"/>
  <c r="V306" i="5"/>
  <c r="W308" i="5"/>
  <c r="U209" i="5"/>
  <c r="W268" i="5"/>
  <c r="V270" i="5"/>
  <c r="V272" i="5"/>
  <c r="W306" i="5"/>
  <c r="U294" i="5"/>
  <c r="W304" i="5"/>
  <c r="W292" i="5"/>
  <c r="V47" i="5"/>
  <c r="U279" i="5"/>
  <c r="U281" i="5"/>
  <c r="V281" i="5"/>
  <c r="V303" i="5"/>
  <c r="U307" i="5"/>
  <c r="W281" i="5"/>
  <c r="W271" i="5"/>
  <c r="W243" i="5"/>
  <c r="W180" i="5"/>
  <c r="U111" i="5"/>
  <c r="V65" i="5"/>
  <c r="U103" i="5"/>
  <c r="W113" i="5"/>
  <c r="W128" i="5"/>
  <c r="W148" i="5"/>
  <c r="U156" i="5"/>
  <c r="W192" i="5"/>
  <c r="W198" i="5"/>
  <c r="W273" i="5"/>
  <c r="U128" i="5"/>
  <c r="W201" i="5"/>
  <c r="U201" i="5"/>
  <c r="W205" i="5"/>
  <c r="V205" i="5"/>
  <c r="W217" i="5"/>
  <c r="U217" i="5"/>
  <c r="W221" i="5"/>
  <c r="W225" i="5"/>
  <c r="U225" i="5"/>
  <c r="U233" i="5"/>
  <c r="W237" i="5"/>
  <c r="V237" i="5"/>
  <c r="U247" i="5"/>
  <c r="V247" i="5"/>
  <c r="W247" i="5"/>
  <c r="U251" i="5"/>
  <c r="U253" i="5"/>
  <c r="W261" i="5"/>
  <c r="U263" i="5"/>
  <c r="V263" i="5"/>
  <c r="W263" i="5"/>
  <c r="W89" i="5"/>
  <c r="U300" i="5"/>
  <c r="W294" i="5"/>
  <c r="U282" i="5"/>
  <c r="U265" i="5"/>
  <c r="U61" i="5"/>
  <c r="V144" i="5"/>
  <c r="V160" i="5"/>
  <c r="V176" i="5"/>
  <c r="V180" i="5"/>
  <c r="V196" i="5"/>
  <c r="V267" i="5"/>
  <c r="V269" i="5"/>
  <c r="U275" i="5"/>
  <c r="W279" i="5"/>
  <c r="P7" i="5"/>
  <c r="V308" i="5"/>
  <c r="W277" i="5"/>
  <c r="U267" i="5"/>
  <c r="V61" i="5"/>
  <c r="W14" i="5"/>
  <c r="W18" i="5"/>
  <c r="V24" i="5"/>
  <c r="W28" i="5"/>
  <c r="U36" i="5"/>
  <c r="V36" i="5"/>
  <c r="U42" i="5"/>
  <c r="V42" i="5"/>
  <c r="W42" i="5"/>
  <c r="U46" i="5"/>
  <c r="U50" i="5"/>
  <c r="U54" i="5"/>
  <c r="V54" i="5"/>
  <c r="W54" i="5"/>
  <c r="U60" i="5"/>
  <c r="V60" i="5"/>
  <c r="W60" i="5"/>
  <c r="U64" i="5"/>
  <c r="U68" i="5"/>
  <c r="U74" i="5"/>
  <c r="V74" i="5"/>
  <c r="W74" i="5"/>
  <c r="U78" i="5"/>
  <c r="V78" i="5"/>
  <c r="W78" i="5"/>
  <c r="U82" i="5"/>
  <c r="V82" i="5"/>
  <c r="W82" i="5"/>
  <c r="U88" i="5"/>
  <c r="U92" i="5"/>
  <c r="V92" i="5"/>
  <c r="U96" i="5"/>
  <c r="W96" i="5"/>
  <c r="U102" i="5"/>
  <c r="W102" i="5"/>
  <c r="V106" i="5"/>
  <c r="U106" i="5"/>
  <c r="V110" i="5"/>
  <c r="U110" i="5"/>
  <c r="W110" i="5"/>
  <c r="U114" i="5"/>
  <c r="W114" i="5"/>
  <c r="U119" i="5"/>
  <c r="V125" i="5"/>
  <c r="U125" i="5"/>
  <c r="W125" i="5"/>
  <c r="U131" i="5"/>
  <c r="V135" i="5"/>
  <c r="W135" i="5"/>
  <c r="U135" i="5"/>
  <c r="U141" i="5"/>
  <c r="W141" i="5"/>
  <c r="U147" i="5"/>
  <c r="V151" i="5"/>
  <c r="U151" i="5"/>
  <c r="V157" i="5"/>
  <c r="U157" i="5"/>
  <c r="V163" i="5"/>
  <c r="W163" i="5"/>
  <c r="U167" i="5"/>
  <c r="V171" i="5"/>
  <c r="U171" i="5"/>
  <c r="V175" i="5"/>
  <c r="W179" i="5"/>
  <c r="U179" i="5"/>
  <c r="U183" i="5"/>
  <c r="U189" i="5"/>
  <c r="W189" i="5"/>
  <c r="V193" i="5"/>
  <c r="W193" i="5"/>
  <c r="U193" i="5"/>
  <c r="W199" i="5"/>
  <c r="U199" i="5"/>
  <c r="V204" i="5"/>
  <c r="W204" i="5"/>
  <c r="U204" i="5"/>
  <c r="V208" i="5"/>
  <c r="W208" i="5"/>
  <c r="U214" i="5"/>
  <c r="U218" i="5"/>
  <c r="V218" i="5"/>
  <c r="W218" i="5"/>
  <c r="U222" i="5"/>
  <c r="V222" i="5"/>
  <c r="V228" i="5"/>
  <c r="V232" i="5"/>
  <c r="W232" i="5"/>
  <c r="U238" i="5"/>
  <c r="W238" i="5"/>
  <c r="V238" i="5"/>
  <c r="U242" i="5"/>
  <c r="V242" i="5"/>
  <c r="V248" i="5"/>
  <c r="W248" i="5"/>
  <c r="V252" i="5"/>
  <c r="V256" i="5"/>
  <c r="U256" i="5"/>
  <c r="W256" i="5"/>
  <c r="V260" i="5"/>
  <c r="W260" i="5"/>
  <c r="U260" i="5"/>
  <c r="W266" i="5"/>
  <c r="V266" i="5"/>
  <c r="W270" i="5"/>
  <c r="U270" i="5"/>
  <c r="W274" i="5"/>
  <c r="V274" i="5"/>
  <c r="W278" i="5"/>
  <c r="V278" i="5"/>
  <c r="W283" i="5"/>
  <c r="U283" i="5"/>
  <c r="U287" i="5"/>
  <c r="W291" i="5"/>
  <c r="V291" i="5"/>
  <c r="U295" i="5"/>
  <c r="V295" i="5"/>
  <c r="W299" i="5"/>
  <c r="U299" i="5"/>
  <c r="V299" i="5"/>
  <c r="W303" i="5"/>
  <c r="U303" i="5"/>
  <c r="U309" i="5"/>
  <c r="V309" i="5"/>
  <c r="U291" i="5"/>
  <c r="V287" i="5"/>
  <c r="V16" i="5"/>
  <c r="W30" i="5"/>
  <c r="U34" i="5"/>
  <c r="U38" i="5"/>
  <c r="U40" i="5"/>
  <c r="W40" i="5"/>
  <c r="U44" i="5"/>
  <c r="V44" i="5"/>
  <c r="W44" i="5"/>
  <c r="U48" i="5"/>
  <c r="U52" i="5"/>
  <c r="U56" i="5"/>
  <c r="W56" i="5"/>
  <c r="U58" i="5"/>
  <c r="V58" i="5"/>
  <c r="W58" i="5"/>
  <c r="U62" i="5"/>
  <c r="U66" i="5"/>
  <c r="V66" i="5"/>
  <c r="U70" i="5"/>
  <c r="V70" i="5"/>
  <c r="U72" i="5"/>
  <c r="V72" i="5"/>
  <c r="U76" i="5"/>
  <c r="U80" i="5"/>
  <c r="U84" i="5"/>
  <c r="V84" i="5"/>
  <c r="U86" i="5"/>
  <c r="V86" i="5"/>
  <c r="W86" i="5"/>
  <c r="U90" i="5"/>
  <c r="U94" i="5"/>
  <c r="V94" i="5"/>
  <c r="V98" i="5"/>
  <c r="U98" i="5"/>
  <c r="W98" i="5"/>
  <c r="U100" i="5"/>
  <c r="W100" i="5"/>
  <c r="U104" i="5"/>
  <c r="V108" i="5"/>
  <c r="U108" i="5"/>
  <c r="V112" i="5"/>
  <c r="U112" i="5"/>
  <c r="W112" i="5"/>
  <c r="U116" i="5"/>
  <c r="U121" i="5"/>
  <c r="U123" i="5"/>
  <c r="V127" i="5"/>
  <c r="U127" i="5"/>
  <c r="V129" i="5"/>
  <c r="U129" i="5"/>
  <c r="W129" i="5"/>
  <c r="V133" i="5"/>
  <c r="U133" i="5"/>
  <c r="W133" i="5"/>
  <c r="U137" i="5"/>
  <c r="W137" i="5"/>
  <c r="V139" i="5"/>
  <c r="W143" i="5"/>
  <c r="U143" i="5"/>
  <c r="U145" i="5"/>
  <c r="W145" i="5"/>
  <c r="U149" i="5"/>
  <c r="W149" i="5"/>
  <c r="V153" i="5"/>
  <c r="U153" i="5"/>
  <c r="W155" i="5"/>
  <c r="U155" i="5"/>
  <c r="U159" i="5"/>
  <c r="U161" i="5"/>
  <c r="W161" i="5"/>
  <c r="V165" i="5"/>
  <c r="U165" i="5"/>
  <c r="U169" i="5"/>
  <c r="W169" i="5"/>
  <c r="U173" i="5"/>
  <c r="W173" i="5"/>
  <c r="U177" i="5"/>
  <c r="W177" i="5"/>
  <c r="V181" i="5"/>
  <c r="U181" i="5"/>
  <c r="U185" i="5"/>
  <c r="W185" i="5"/>
  <c r="W187" i="5"/>
  <c r="U187" i="5"/>
  <c r="V191" i="5"/>
  <c r="U191" i="5"/>
  <c r="V195" i="5"/>
  <c r="W195" i="5"/>
  <c r="U195" i="5"/>
  <c r="U197" i="5"/>
  <c r="W197" i="5"/>
  <c r="U202" i="5"/>
  <c r="V202" i="5"/>
  <c r="W202" i="5"/>
  <c r="V206" i="5"/>
  <c r="U210" i="5"/>
  <c r="V212" i="5"/>
  <c r="W212" i="5"/>
  <c r="W216" i="5"/>
  <c r="U216" i="5"/>
  <c r="V220" i="5"/>
  <c r="V224" i="5"/>
  <c r="W224" i="5"/>
  <c r="U226" i="5"/>
  <c r="V226" i="5"/>
  <c r="W226" i="5"/>
  <c r="W230" i="5"/>
  <c r="V230" i="5"/>
  <c r="U234" i="5"/>
  <c r="V236" i="5"/>
  <c r="W236" i="5"/>
  <c r="V240" i="5"/>
  <c r="U240" i="5"/>
  <c r="W240" i="5"/>
  <c r="V244" i="5"/>
  <c r="W244" i="5"/>
  <c r="U244" i="5"/>
  <c r="U246" i="5"/>
  <c r="U250" i="5"/>
  <c r="W254" i="5"/>
  <c r="U254" i="5"/>
  <c r="U258" i="5"/>
  <c r="V258" i="5"/>
  <c r="V264" i="5"/>
  <c r="U264" i="5"/>
  <c r="V268" i="5"/>
  <c r="U272" i="5"/>
  <c r="V276" i="5"/>
  <c r="W276" i="5"/>
  <c r="W280" i="5"/>
  <c r="U285" i="5"/>
  <c r="V285" i="5"/>
  <c r="U289" i="5"/>
  <c r="U293" i="5"/>
  <c r="V293" i="5"/>
  <c r="U297" i="5"/>
  <c r="V297" i="5"/>
  <c r="U301" i="5"/>
  <c r="V301" i="5"/>
  <c r="U305" i="5"/>
  <c r="V307" i="5"/>
  <c r="W285" i="5"/>
  <c r="U35" i="5"/>
  <c r="V35" i="5"/>
  <c r="U37" i="5"/>
  <c r="V37" i="5"/>
  <c r="U39" i="5"/>
  <c r="U41" i="5"/>
  <c r="V41" i="5"/>
  <c r="U43" i="5"/>
  <c r="V43" i="5"/>
  <c r="U45" i="5"/>
  <c r="W45" i="5"/>
  <c r="U47" i="5"/>
  <c r="U49" i="5"/>
  <c r="V49" i="5"/>
  <c r="U51" i="5"/>
  <c r="W51" i="5"/>
  <c r="U53" i="5"/>
  <c r="V53" i="5"/>
  <c r="W53" i="5"/>
  <c r="U55" i="5"/>
  <c r="V55" i="5"/>
  <c r="U57" i="5"/>
  <c r="V57" i="5"/>
  <c r="U59" i="5"/>
  <c r="W59" i="5"/>
  <c r="V59" i="5"/>
  <c r="U63" i="5"/>
  <c r="V63" i="5"/>
  <c r="U65" i="5"/>
  <c r="U67" i="5"/>
  <c r="W67" i="5"/>
  <c r="U69" i="5"/>
  <c r="V69" i="5"/>
  <c r="W69" i="5"/>
  <c r="U71" i="5"/>
  <c r="V71" i="5"/>
  <c r="U73" i="5"/>
  <c r="V73" i="5"/>
  <c r="U75" i="5"/>
  <c r="W75" i="5"/>
  <c r="U77" i="5"/>
  <c r="V77" i="5"/>
  <c r="U79" i="5"/>
  <c r="W79" i="5"/>
  <c r="U81" i="5"/>
  <c r="U83" i="5"/>
  <c r="W83" i="5"/>
  <c r="V83" i="5"/>
  <c r="U85" i="5"/>
  <c r="V85" i="5"/>
  <c r="W85" i="5"/>
  <c r="U87" i="5"/>
  <c r="V87" i="5"/>
  <c r="U89" i="5"/>
  <c r="U91" i="5"/>
  <c r="W91" i="5"/>
  <c r="U93" i="5"/>
  <c r="V95" i="5"/>
  <c r="W95" i="5"/>
  <c r="V97" i="5"/>
  <c r="U97" i="5"/>
  <c r="V99" i="5"/>
  <c r="U99" i="5"/>
  <c r="V101" i="5"/>
  <c r="U101" i="5"/>
  <c r="W101" i="5"/>
  <c r="V105" i="5"/>
  <c r="U105" i="5"/>
  <c r="V107" i="5"/>
  <c r="W107" i="5"/>
  <c r="U107" i="5"/>
  <c r="V109" i="5"/>
  <c r="U109" i="5"/>
  <c r="W109" i="5"/>
  <c r="V111" i="5"/>
  <c r="V113" i="5"/>
  <c r="U113" i="5"/>
  <c r="V115" i="5"/>
  <c r="U115" i="5"/>
  <c r="V117" i="5"/>
  <c r="U117" i="5"/>
  <c r="W117" i="5"/>
  <c r="W124" i="5"/>
  <c r="V126" i="5"/>
  <c r="U126" i="5"/>
  <c r="W126" i="5"/>
  <c r="V130" i="5"/>
  <c r="U130" i="5"/>
  <c r="U132" i="5"/>
  <c r="V134" i="5"/>
  <c r="U134" i="5"/>
  <c r="W134" i="5"/>
  <c r="V136" i="5"/>
  <c r="U136" i="5"/>
  <c r="W136" i="5"/>
  <c r="U138" i="5"/>
  <c r="W138" i="5"/>
  <c r="V140" i="5"/>
  <c r="V142" i="5"/>
  <c r="U142" i="5"/>
  <c r="U146" i="5"/>
  <c r="W146" i="5"/>
  <c r="V148" i="5"/>
  <c r="V150" i="5"/>
  <c r="U150" i="5"/>
  <c r="W152" i="5"/>
  <c r="W154" i="5"/>
  <c r="V156" i="5"/>
  <c r="W156" i="5"/>
  <c r="U158" i="5"/>
  <c r="W158" i="5"/>
  <c r="W162" i="5"/>
  <c r="V164" i="5"/>
  <c r="U166" i="5"/>
  <c r="W166" i="5"/>
  <c r="V168" i="5"/>
  <c r="W168" i="5"/>
  <c r="V170" i="5"/>
  <c r="U170" i="5"/>
  <c r="V172" i="5"/>
  <c r="W172" i="5"/>
  <c r="V174" i="5"/>
  <c r="V178" i="5"/>
  <c r="U178" i="5"/>
  <c r="U182" i="5"/>
  <c r="V184" i="5"/>
  <c r="W184" i="5"/>
  <c r="U186" i="5"/>
  <c r="W186" i="5"/>
  <c r="V188" i="5"/>
  <c r="W188" i="5"/>
  <c r="V190" i="5"/>
  <c r="U190" i="5"/>
  <c r="V192" i="5"/>
  <c r="U192" i="5"/>
  <c r="U198" i="5"/>
  <c r="V200" i="5"/>
  <c r="W200" i="5"/>
  <c r="U306" i="5"/>
  <c r="V304" i="5"/>
  <c r="U290" i="5"/>
  <c r="V288" i="5"/>
  <c r="W286" i="5"/>
  <c r="U273" i="5"/>
  <c r="V271" i="5"/>
  <c r="W269" i="5"/>
  <c r="W267" i="5"/>
  <c r="U261" i="5"/>
  <c r="V259" i="5"/>
  <c r="U245" i="5"/>
  <c r="V243" i="5"/>
  <c r="U237" i="5"/>
  <c r="U229" i="5"/>
  <c r="U221" i="5"/>
  <c r="U213" i="5"/>
  <c r="U205" i="5"/>
  <c r="W196" i="5"/>
  <c r="W194" i="5"/>
  <c r="W176" i="5"/>
  <c r="W144" i="5"/>
  <c r="W97" i="5"/>
  <c r="V81" i="5"/>
  <c r="V45" i="5"/>
  <c r="U11" i="5"/>
  <c r="U13" i="5"/>
  <c r="V13" i="5"/>
  <c r="U15" i="5"/>
  <c r="V15" i="5"/>
  <c r="U17" i="5"/>
  <c r="U19" i="5"/>
  <c r="W19" i="5"/>
  <c r="V19" i="5"/>
  <c r="U21" i="5"/>
  <c r="V21" i="5"/>
  <c r="W21" i="5"/>
  <c r="U23" i="5"/>
  <c r="V23" i="5"/>
  <c r="U25" i="5"/>
  <c r="V25" i="5"/>
  <c r="U27" i="5"/>
  <c r="V27" i="5"/>
  <c r="U29" i="5"/>
  <c r="U31" i="5"/>
  <c r="W31" i="5"/>
  <c r="U33" i="5"/>
  <c r="V33" i="5"/>
  <c r="V118" i="5"/>
  <c r="U118" i="5"/>
  <c r="V120" i="5"/>
  <c r="U120" i="5"/>
  <c r="W120" i="5"/>
  <c r="U122" i="5"/>
  <c r="W122" i="5"/>
  <c r="U203" i="5"/>
  <c r="U207" i="5"/>
  <c r="V207" i="5"/>
  <c r="U211" i="5"/>
  <c r="U215" i="5"/>
  <c r="V215" i="5"/>
  <c r="U219" i="5"/>
  <c r="U223" i="5"/>
  <c r="V223" i="5"/>
  <c r="U227" i="5"/>
  <c r="U231" i="5"/>
  <c r="V231" i="5"/>
  <c r="U235" i="5"/>
  <c r="U239" i="5"/>
  <c r="V239" i="5"/>
  <c r="Q7" i="5"/>
  <c r="W298" i="5"/>
  <c r="U286" i="5"/>
  <c r="W282" i="5"/>
  <c r="U269" i="5"/>
  <c r="W265" i="5"/>
  <c r="U257" i="5"/>
  <c r="W251" i="5"/>
  <c r="U241" i="5"/>
  <c r="V209" i="5"/>
  <c r="U172" i="5"/>
  <c r="W164" i="5"/>
  <c r="W132" i="5"/>
  <c r="W105" i="5"/>
  <c r="U95" i="5"/>
  <c r="W61" i="5"/>
  <c r="W13" i="5"/>
  <c r="U10" i="5"/>
  <c r="U12" i="5"/>
  <c r="U14" i="5"/>
  <c r="V14" i="5"/>
  <c r="U16" i="5"/>
  <c r="U18" i="5"/>
  <c r="V18" i="5"/>
  <c r="U20" i="5"/>
  <c r="U22" i="5"/>
  <c r="V22" i="5"/>
  <c r="U24" i="5"/>
  <c r="U26" i="5"/>
  <c r="U28" i="5"/>
  <c r="U30" i="5"/>
  <c r="V30" i="5"/>
  <c r="U32" i="5"/>
  <c r="V119" i="5"/>
  <c r="V121" i="5"/>
  <c r="V123" i="5"/>
  <c r="V28" i="5"/>
  <c r="V12" i="5"/>
  <c r="W10" i="5"/>
  <c r="X9" i="5" l="1"/>
  <c r="L7" i="5"/>
  <c r="F21" i="3"/>
  <c r="X78" i="5"/>
  <c r="T7" i="5"/>
  <c r="X7" i="5" l="1"/>
  <c r="U7" i="5"/>
  <c r="W7" i="5" l="1"/>
  <c r="V7" i="5"/>
  <c r="E298" i="4" l="1"/>
  <c r="G298" i="4" l="1"/>
  <c r="D298" i="4"/>
  <c r="F298" i="4"/>
  <c r="C298" i="4"/>
  <c r="H3" i="1" s="1"/>
  <c r="M3" i="1" l="1"/>
  <c r="N3" i="1"/>
  <c r="G2" i="4" l="1"/>
  <c r="Q3" i="1" l="1"/>
  <c r="P3" i="1"/>
  <c r="K3" i="1"/>
  <c r="L3" i="1"/>
  <c r="J3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4" i="1"/>
  <c r="E2" i="4" l="1"/>
  <c r="F2" i="4"/>
  <c r="C2" i="4"/>
  <c r="F7" i="5" l="1"/>
  <c r="G7" i="5"/>
  <c r="H7" i="5"/>
  <c r="I7" i="5" l="1"/>
  <c r="C1" i="1"/>
  <c r="D1" i="1" s="1"/>
  <c r="E1" i="1" s="1"/>
  <c r="F1" i="1" s="1"/>
  <c r="G1" i="1" s="1"/>
  <c r="H1" i="1" s="1"/>
  <c r="K7" i="5" l="1"/>
  <c r="J7" i="5"/>
  <c r="B19" i="3" l="1"/>
  <c r="Q5" i="1" l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6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4" i="1"/>
  <c r="I1" i="1" l="1"/>
  <c r="D41" i="3" l="1"/>
  <c r="E25" i="3"/>
  <c r="E31" i="3" s="1"/>
  <c r="C56" i="3"/>
  <c r="E41" i="3"/>
  <c r="C41" i="3"/>
  <c r="F25" i="3"/>
  <c r="D25" i="3"/>
  <c r="D31" i="3" s="1"/>
  <c r="C25" i="3"/>
  <c r="F41" i="3"/>
  <c r="C39" i="3" l="1"/>
  <c r="C43" i="3" s="1"/>
  <c r="C31" i="3"/>
  <c r="C42" i="3"/>
  <c r="E30" i="3"/>
  <c r="E32" i="3" s="1"/>
  <c r="E33" i="3" s="1"/>
  <c r="F30" i="3"/>
  <c r="F32" i="3" s="1"/>
  <c r="D30" i="3"/>
  <c r="D32" i="3" s="1"/>
  <c r="D33" i="3" s="1"/>
  <c r="D34" i="3" s="1"/>
  <c r="D42" i="3"/>
  <c r="E42" i="3"/>
  <c r="F31" i="3"/>
  <c r="F42" i="3"/>
  <c r="C44" i="3" l="1"/>
  <c r="C45" i="3" s="1"/>
  <c r="C54" i="3" s="1"/>
  <c r="C33" i="3"/>
  <c r="E39" i="3"/>
  <c r="E43" i="3" s="1"/>
  <c r="E44" i="3" s="1"/>
  <c r="E45" i="3" s="1"/>
  <c r="F39" i="3"/>
  <c r="F43" i="3" s="1"/>
  <c r="F44" i="3" s="1"/>
  <c r="F45" i="3" s="1"/>
  <c r="F54" i="3" s="1"/>
  <c r="D39" i="3"/>
  <c r="D43" i="3" s="1"/>
  <c r="D44" i="3" s="1"/>
  <c r="D45" i="3" s="1"/>
  <c r="D54" i="3" s="1"/>
  <c r="E35" i="3"/>
  <c r="E34" i="3"/>
  <c r="F33" i="3"/>
  <c r="F34" i="3" s="1"/>
  <c r="D35" i="3"/>
  <c r="C34" i="3" l="1"/>
  <c r="C35" i="3"/>
  <c r="C50" i="3" s="1"/>
  <c r="C53" i="3" s="1"/>
  <c r="F51" i="3"/>
  <c r="E50" i="3"/>
  <c r="E51" i="3"/>
  <c r="D50" i="3"/>
  <c r="F35" i="3"/>
  <c r="E55" i="3"/>
  <c r="E54" i="3"/>
  <c r="D51" i="3" l="1"/>
  <c r="E53" i="3"/>
  <c r="F50" i="3"/>
  <c r="F53" i="3" s="1"/>
  <c r="E57" i="3"/>
  <c r="D53" i="3"/>
  <c r="C57" i="3"/>
  <c r="C58" i="3" s="1"/>
  <c r="D55" i="3"/>
  <c r="D57" i="3" s="1"/>
  <c r="F55" i="3"/>
  <c r="F57" i="3" s="1"/>
  <c r="E58" i="3" l="1"/>
  <c r="F58" i="3"/>
  <c r="D58" i="3"/>
</calcChain>
</file>

<file path=xl/sharedStrings.xml><?xml version="1.0" encoding="utf-8"?>
<sst xmlns="http://schemas.openxmlformats.org/spreadsheetml/2006/main" count="2229" uniqueCount="1019">
  <si>
    <t>01109</t>
  </si>
  <si>
    <t>WASHTUCNA</t>
  </si>
  <si>
    <t>01122</t>
  </si>
  <si>
    <t>BENGE</t>
  </si>
  <si>
    <t>01147</t>
  </si>
  <si>
    <t>OTHELLO</t>
  </si>
  <si>
    <t>01158</t>
  </si>
  <si>
    <t>LIND</t>
  </si>
  <si>
    <t>01160</t>
  </si>
  <si>
    <t>RITZVILLE</t>
  </si>
  <si>
    <t>02250</t>
  </si>
  <si>
    <t>CLARKSTON</t>
  </si>
  <si>
    <t>02420</t>
  </si>
  <si>
    <t>ASOTIN-ANATONE</t>
  </si>
  <si>
    <t>03017</t>
  </si>
  <si>
    <t>KENNEWICK</t>
  </si>
  <si>
    <t>03050</t>
  </si>
  <si>
    <t>PATERSON</t>
  </si>
  <si>
    <t>03052</t>
  </si>
  <si>
    <t>KIONA BENTON</t>
  </si>
  <si>
    <t>03053</t>
  </si>
  <si>
    <t>FINLEY</t>
  </si>
  <si>
    <t>03116</t>
  </si>
  <si>
    <t>PROSSER</t>
  </si>
  <si>
    <t>03400</t>
  </si>
  <si>
    <t>RICHLAND</t>
  </si>
  <si>
    <t>04019</t>
  </si>
  <si>
    <t>MANSON</t>
  </si>
  <si>
    <t>04069</t>
  </si>
  <si>
    <t>STEHEKIN</t>
  </si>
  <si>
    <t>04127</t>
  </si>
  <si>
    <t>ENTIAT</t>
  </si>
  <si>
    <t>04129</t>
  </si>
  <si>
    <t>LAKE CHELAN</t>
  </si>
  <si>
    <t>04222</t>
  </si>
  <si>
    <t>CASHMERE</t>
  </si>
  <si>
    <t>04228</t>
  </si>
  <si>
    <t>CASCADE</t>
  </si>
  <si>
    <t>04246</t>
  </si>
  <si>
    <t>WENATCHEE</t>
  </si>
  <si>
    <t>05121</t>
  </si>
  <si>
    <t>PORT ANGELES</t>
  </si>
  <si>
    <t>05313</t>
  </si>
  <si>
    <t>CRESCENT</t>
  </si>
  <si>
    <t>05323</t>
  </si>
  <si>
    <t>SEQUIM</t>
  </si>
  <si>
    <t>05401</t>
  </si>
  <si>
    <t>CAPE FLATTERY</t>
  </si>
  <si>
    <t>05402</t>
  </si>
  <si>
    <t>QUILLAYUTE VALLEY</t>
  </si>
  <si>
    <t>06037</t>
  </si>
  <si>
    <t>VANCOUVER</t>
  </si>
  <si>
    <t>06098</t>
  </si>
  <si>
    <t>HOCKINSON</t>
  </si>
  <si>
    <t>06101</t>
  </si>
  <si>
    <t>LACENTER</t>
  </si>
  <si>
    <t>06103</t>
  </si>
  <si>
    <t>GREEN MOUNTAIN</t>
  </si>
  <si>
    <t>06112</t>
  </si>
  <si>
    <t>WASHOUGAL</t>
  </si>
  <si>
    <t>06114</t>
  </si>
  <si>
    <t>EVERGREEN (CLARK)</t>
  </si>
  <si>
    <t>06117</t>
  </si>
  <si>
    <t>CAMAS</t>
  </si>
  <si>
    <t>06119</t>
  </si>
  <si>
    <t>BATTLE GROUND</t>
  </si>
  <si>
    <t>06122</t>
  </si>
  <si>
    <t>RIDGEFIELD</t>
  </si>
  <si>
    <t>07002</t>
  </si>
  <si>
    <t>DAYTON</t>
  </si>
  <si>
    <t>07035</t>
  </si>
  <si>
    <t>STARBUCK</t>
  </si>
  <si>
    <t>08122</t>
  </si>
  <si>
    <t>LONGVIEW</t>
  </si>
  <si>
    <t>08130</t>
  </si>
  <si>
    <t>TOUTLE LAKE</t>
  </si>
  <si>
    <t>08401</t>
  </si>
  <si>
    <t>CASTLE ROCK</t>
  </si>
  <si>
    <t>08402</t>
  </si>
  <si>
    <t>KALAMA</t>
  </si>
  <si>
    <t>08404</t>
  </si>
  <si>
    <t>WOODLAND</t>
  </si>
  <si>
    <t>08458</t>
  </si>
  <si>
    <t>KELSO</t>
  </si>
  <si>
    <t>09013</t>
  </si>
  <si>
    <t>ORONDO</t>
  </si>
  <si>
    <t>09075</t>
  </si>
  <si>
    <t>BRIDGEPORT</t>
  </si>
  <si>
    <t>09102</t>
  </si>
  <si>
    <t>PALISADES</t>
  </si>
  <si>
    <t>09206</t>
  </si>
  <si>
    <t>EASTMONT</t>
  </si>
  <si>
    <t>09207</t>
  </si>
  <si>
    <t>MANSFIELD</t>
  </si>
  <si>
    <t>09209</t>
  </si>
  <si>
    <t>WATERVILLE</t>
  </si>
  <si>
    <t>10003</t>
  </si>
  <si>
    <t>KELLER</t>
  </si>
  <si>
    <t>10050</t>
  </si>
  <si>
    <t>CURLEW</t>
  </si>
  <si>
    <t>10065</t>
  </si>
  <si>
    <t>ORIENT</t>
  </si>
  <si>
    <t>10070</t>
  </si>
  <si>
    <t>INCHELIUM</t>
  </si>
  <si>
    <t>10309</t>
  </si>
  <si>
    <t>REPUBLIC</t>
  </si>
  <si>
    <t>11001</t>
  </si>
  <si>
    <t>PASCO</t>
  </si>
  <si>
    <t>11051</t>
  </si>
  <si>
    <t>NORTH FRANKLIN</t>
  </si>
  <si>
    <t>11054</t>
  </si>
  <si>
    <t>STAR</t>
  </si>
  <si>
    <t>11056</t>
  </si>
  <si>
    <t>KAHLOTUS</t>
  </si>
  <si>
    <t>12110</t>
  </si>
  <si>
    <t>POMEROY</t>
  </si>
  <si>
    <t>13073</t>
  </si>
  <si>
    <t>WAHLUKE</t>
  </si>
  <si>
    <t>13144</t>
  </si>
  <si>
    <t>QUINCY</t>
  </si>
  <si>
    <t>13146</t>
  </si>
  <si>
    <t>WARDEN</t>
  </si>
  <si>
    <t>13151</t>
  </si>
  <si>
    <t>COULEE/HARTLINE</t>
  </si>
  <si>
    <t>13156</t>
  </si>
  <si>
    <t>SOAP LAKE</t>
  </si>
  <si>
    <t>13160</t>
  </si>
  <si>
    <t>ROYAL</t>
  </si>
  <si>
    <t>13161</t>
  </si>
  <si>
    <t>MOSES LAKE</t>
  </si>
  <si>
    <t>13165</t>
  </si>
  <si>
    <t>EPHRATA</t>
  </si>
  <si>
    <t>13167</t>
  </si>
  <si>
    <t>WILSON CREEK</t>
  </si>
  <si>
    <t>13301</t>
  </si>
  <si>
    <t>GRAND COULEE DAM</t>
  </si>
  <si>
    <t>14005</t>
  </si>
  <si>
    <t>ABERDEEN</t>
  </si>
  <si>
    <t>14028</t>
  </si>
  <si>
    <t>HOQUIAM</t>
  </si>
  <si>
    <t>14064</t>
  </si>
  <si>
    <t>NORTH BEACH</t>
  </si>
  <si>
    <t>14065</t>
  </si>
  <si>
    <t>MC CLEARY</t>
  </si>
  <si>
    <t>14066</t>
  </si>
  <si>
    <t>MONTESANO</t>
  </si>
  <si>
    <t>14068</t>
  </si>
  <si>
    <t>ELMA</t>
  </si>
  <si>
    <t>14077</t>
  </si>
  <si>
    <t>TAHOLAH</t>
  </si>
  <si>
    <t>14097</t>
  </si>
  <si>
    <t>QUINAULT</t>
  </si>
  <si>
    <t>14099</t>
  </si>
  <si>
    <t>COSMOPOLIS</t>
  </si>
  <si>
    <t>14104</t>
  </si>
  <si>
    <t>SATSOP</t>
  </si>
  <si>
    <t>14117</t>
  </si>
  <si>
    <t>WISHKAH VALLEY</t>
  </si>
  <si>
    <t>14172</t>
  </si>
  <si>
    <t>OCOSTA</t>
  </si>
  <si>
    <t>14400</t>
  </si>
  <si>
    <t>OAKVILLE</t>
  </si>
  <si>
    <t>15201</t>
  </si>
  <si>
    <t>OAK HARBOR</t>
  </si>
  <si>
    <t>15204</t>
  </si>
  <si>
    <t>COUPEVILLE</t>
  </si>
  <si>
    <t>15206</t>
  </si>
  <si>
    <t>SOUTH WHIDBEY</t>
  </si>
  <si>
    <t>16020</t>
  </si>
  <si>
    <t>QUEETS-CLEARWATER</t>
  </si>
  <si>
    <t>16046</t>
  </si>
  <si>
    <t>BRINNON</t>
  </si>
  <si>
    <t>16048</t>
  </si>
  <si>
    <t>QUILCENE</t>
  </si>
  <si>
    <t>16049</t>
  </si>
  <si>
    <t>CHIMACUM</t>
  </si>
  <si>
    <t>16050</t>
  </si>
  <si>
    <t>PORT TOWNSEND</t>
  </si>
  <si>
    <t>17001</t>
  </si>
  <si>
    <t>SEATTLE</t>
  </si>
  <si>
    <t>17210</t>
  </si>
  <si>
    <t>FEDERAL WAY</t>
  </si>
  <si>
    <t>17216</t>
  </si>
  <si>
    <t>ENUMCLAW</t>
  </si>
  <si>
    <t>17400</t>
  </si>
  <si>
    <t>MERCER ISLAND</t>
  </si>
  <si>
    <t>17401</t>
  </si>
  <si>
    <t>HIGHLINE</t>
  </si>
  <si>
    <t>17402</t>
  </si>
  <si>
    <t>VASHON ISLAND</t>
  </si>
  <si>
    <t>17403</t>
  </si>
  <si>
    <t>RENTON</t>
  </si>
  <si>
    <t>17404</t>
  </si>
  <si>
    <t>SKYKOMISH</t>
  </si>
  <si>
    <t>17405</t>
  </si>
  <si>
    <t>BELLEVUE</t>
  </si>
  <si>
    <t>17406</t>
  </si>
  <si>
    <t>17407</t>
  </si>
  <si>
    <t>RIVERVIEW</t>
  </si>
  <si>
    <t>17408</t>
  </si>
  <si>
    <t>AUBURN</t>
  </si>
  <si>
    <t>17409</t>
  </si>
  <si>
    <t>TAHOMA</t>
  </si>
  <si>
    <t>17410</t>
  </si>
  <si>
    <t>SNOQUALMIE VALLEY</t>
  </si>
  <si>
    <t>17411</t>
  </si>
  <si>
    <t>ISSAQUAH</t>
  </si>
  <si>
    <t>17412</t>
  </si>
  <si>
    <t>SHORELINE</t>
  </si>
  <si>
    <t>17414</t>
  </si>
  <si>
    <t>LAKE WASHINGTON</t>
  </si>
  <si>
    <t>17415</t>
  </si>
  <si>
    <t>KENT</t>
  </si>
  <si>
    <t>17417</t>
  </si>
  <si>
    <t>NORTHSHORE</t>
  </si>
  <si>
    <t>18100</t>
  </si>
  <si>
    <t>BREMERTON</t>
  </si>
  <si>
    <t>18303</t>
  </si>
  <si>
    <t>BAINBRIDGE</t>
  </si>
  <si>
    <t>18400</t>
  </si>
  <si>
    <t>NORTH KITSAP</t>
  </si>
  <si>
    <t>18401</t>
  </si>
  <si>
    <t>CENTRAL KITSAP</t>
  </si>
  <si>
    <t>18402</t>
  </si>
  <si>
    <t>SOUTH KITSAP</t>
  </si>
  <si>
    <t>19007</t>
  </si>
  <si>
    <t>DAMMAN</t>
  </si>
  <si>
    <t>19028</t>
  </si>
  <si>
    <t>EASTON</t>
  </si>
  <si>
    <t>19400</t>
  </si>
  <si>
    <t>THORP</t>
  </si>
  <si>
    <t>19401</t>
  </si>
  <si>
    <t>ELLENSBURG</t>
  </si>
  <si>
    <t>19403</t>
  </si>
  <si>
    <t>KITTITAS</t>
  </si>
  <si>
    <t>19404</t>
  </si>
  <si>
    <t>CLE ELUM-ROSLYN</t>
  </si>
  <si>
    <t>20094</t>
  </si>
  <si>
    <t>WISHRAM</t>
  </si>
  <si>
    <t>20203</t>
  </si>
  <si>
    <t>BICKLETON</t>
  </si>
  <si>
    <t>20215</t>
  </si>
  <si>
    <t>CENTERVILLE</t>
  </si>
  <si>
    <t>20400</t>
  </si>
  <si>
    <t>TROUT LAKE</t>
  </si>
  <si>
    <t>20401</t>
  </si>
  <si>
    <t>GLENWOOD</t>
  </si>
  <si>
    <t>20402</t>
  </si>
  <si>
    <t>KLICKITAT</t>
  </si>
  <si>
    <t>20403</t>
  </si>
  <si>
    <t>ROOSEVELT</t>
  </si>
  <si>
    <t>20404</t>
  </si>
  <si>
    <t>GOLDENDALE</t>
  </si>
  <si>
    <t>20405</t>
  </si>
  <si>
    <t>WHITE SALMON</t>
  </si>
  <si>
    <t>20406</t>
  </si>
  <si>
    <t>LYLE</t>
  </si>
  <si>
    <t>21014</t>
  </si>
  <si>
    <t>NAPAVINE</t>
  </si>
  <si>
    <t>21036</t>
  </si>
  <si>
    <t>EVALINE</t>
  </si>
  <si>
    <t>21206</t>
  </si>
  <si>
    <t>MOSSYROCK</t>
  </si>
  <si>
    <t>21214</t>
  </si>
  <si>
    <t>MORTON</t>
  </si>
  <si>
    <t>21226</t>
  </si>
  <si>
    <t>ADNA</t>
  </si>
  <si>
    <t>21232</t>
  </si>
  <si>
    <t>WINLOCK</t>
  </si>
  <si>
    <t>21234</t>
  </si>
  <si>
    <t>BOISTFORT</t>
  </si>
  <si>
    <t>21237</t>
  </si>
  <si>
    <t>TOLEDO</t>
  </si>
  <si>
    <t>21300</t>
  </si>
  <si>
    <t>ONALASKA</t>
  </si>
  <si>
    <t>21301</t>
  </si>
  <si>
    <t>PE ELL</t>
  </si>
  <si>
    <t>21302</t>
  </si>
  <si>
    <t>CHEHALIS</t>
  </si>
  <si>
    <t>21303</t>
  </si>
  <si>
    <t>WHITE PASS</t>
  </si>
  <si>
    <t>21401</t>
  </si>
  <si>
    <t>CENTRALIA</t>
  </si>
  <si>
    <t>22008</t>
  </si>
  <si>
    <t>SPRAGUE</t>
  </si>
  <si>
    <t>22009</t>
  </si>
  <si>
    <t>REARDAN</t>
  </si>
  <si>
    <t>22017</t>
  </si>
  <si>
    <t>ALMIRA</t>
  </si>
  <si>
    <t>22073</t>
  </si>
  <si>
    <t>CRESTON</t>
  </si>
  <si>
    <t>22105</t>
  </si>
  <si>
    <t>ODESSA</t>
  </si>
  <si>
    <t>22200</t>
  </si>
  <si>
    <t>WILBUR</t>
  </si>
  <si>
    <t>22204</t>
  </si>
  <si>
    <t>HARRINGTON</t>
  </si>
  <si>
    <t>22207</t>
  </si>
  <si>
    <t>DAVENPORT</t>
  </si>
  <si>
    <t>23042</t>
  </si>
  <si>
    <t>SOUTHSIDE</t>
  </si>
  <si>
    <t>23054</t>
  </si>
  <si>
    <t>GRAPEVIEW</t>
  </si>
  <si>
    <t>23309</t>
  </si>
  <si>
    <t>SHELTON</t>
  </si>
  <si>
    <t>23311</t>
  </si>
  <si>
    <t>MARY M KNIGHT</t>
  </si>
  <si>
    <t>23402</t>
  </si>
  <si>
    <t>PIONEER</t>
  </si>
  <si>
    <t>23403</t>
  </si>
  <si>
    <t>NORTH MASON</t>
  </si>
  <si>
    <t>23404</t>
  </si>
  <si>
    <t>HOOD CANAL</t>
  </si>
  <si>
    <t>24014</t>
  </si>
  <si>
    <t>NESPELEM</t>
  </si>
  <si>
    <t>24019</t>
  </si>
  <si>
    <t>OMAK</t>
  </si>
  <si>
    <t>24105</t>
  </si>
  <si>
    <t>OKANOGAN</t>
  </si>
  <si>
    <t>24111</t>
  </si>
  <si>
    <t>BREWSTER</t>
  </si>
  <si>
    <t>24122</t>
  </si>
  <si>
    <t>PATEROS</t>
  </si>
  <si>
    <t>24350</t>
  </si>
  <si>
    <t>METHOW VALLEY</t>
  </si>
  <si>
    <t>24404</t>
  </si>
  <si>
    <t>TONASKET</t>
  </si>
  <si>
    <t>24410</t>
  </si>
  <si>
    <t>OROVILLE</t>
  </si>
  <si>
    <t>25101</t>
  </si>
  <si>
    <t>OCEAN BEACH</t>
  </si>
  <si>
    <t>25116</t>
  </si>
  <si>
    <t>RAYMOND</t>
  </si>
  <si>
    <t>25118</t>
  </si>
  <si>
    <t>SOUTH BEND</t>
  </si>
  <si>
    <t>25155</t>
  </si>
  <si>
    <t>NASELLE GRAYS RIV</t>
  </si>
  <si>
    <t>25160</t>
  </si>
  <si>
    <t>WILLAPA VALLEY</t>
  </si>
  <si>
    <t>25200</t>
  </si>
  <si>
    <t>NORTH RIVER</t>
  </si>
  <si>
    <t>26056</t>
  </si>
  <si>
    <t>NEWPORT</t>
  </si>
  <si>
    <t>26059</t>
  </si>
  <si>
    <t>CUSICK</t>
  </si>
  <si>
    <t>26070</t>
  </si>
  <si>
    <t>SELKIRK</t>
  </si>
  <si>
    <t>27001</t>
  </si>
  <si>
    <t>STEILACOOM HIST.</t>
  </si>
  <si>
    <t>27003</t>
  </si>
  <si>
    <t>PUYALLUP</t>
  </si>
  <si>
    <t>27010</t>
  </si>
  <si>
    <t>TACOMA</t>
  </si>
  <si>
    <t>27019</t>
  </si>
  <si>
    <t>CARBONADO</t>
  </si>
  <si>
    <t>27083</t>
  </si>
  <si>
    <t>UNIVERSITY PLACE</t>
  </si>
  <si>
    <t>27320</t>
  </si>
  <si>
    <t>SUMNER</t>
  </si>
  <si>
    <t>27343</t>
  </si>
  <si>
    <t>DIERINGER</t>
  </si>
  <si>
    <t>27344</t>
  </si>
  <si>
    <t>ORTING</t>
  </si>
  <si>
    <t>27400</t>
  </si>
  <si>
    <t>CLOVER PARK</t>
  </si>
  <si>
    <t>27401</t>
  </si>
  <si>
    <t>PENINSULA</t>
  </si>
  <si>
    <t>27402</t>
  </si>
  <si>
    <t>FRANKLIN PIERCE</t>
  </si>
  <si>
    <t>27403</t>
  </si>
  <si>
    <t>BETHEL</t>
  </si>
  <si>
    <t>27404</t>
  </si>
  <si>
    <t>EATONVILLE</t>
  </si>
  <si>
    <t>27416</t>
  </si>
  <si>
    <t>WHITE RIVER</t>
  </si>
  <si>
    <t>27417</t>
  </si>
  <si>
    <t>FIFE</t>
  </si>
  <si>
    <t>28010</t>
  </si>
  <si>
    <t>SHAW</t>
  </si>
  <si>
    <t>28137</t>
  </si>
  <si>
    <t>ORCAS</t>
  </si>
  <si>
    <t>28144</t>
  </si>
  <si>
    <t>LOPEZ</t>
  </si>
  <si>
    <t>28149</t>
  </si>
  <si>
    <t>SAN JUAN</t>
  </si>
  <si>
    <t>29011</t>
  </si>
  <si>
    <t>CONCRETE</t>
  </si>
  <si>
    <t>29100</t>
  </si>
  <si>
    <t>BURLINGTON EDISON</t>
  </si>
  <si>
    <t>29101</t>
  </si>
  <si>
    <t>SEDRO WOOLLEY</t>
  </si>
  <si>
    <t>29103</t>
  </si>
  <si>
    <t>ANACORTES</t>
  </si>
  <si>
    <t>29311</t>
  </si>
  <si>
    <t>LA CONNER</t>
  </si>
  <si>
    <t>29317</t>
  </si>
  <si>
    <t>CONWAY</t>
  </si>
  <si>
    <t>29320</t>
  </si>
  <si>
    <t>MT VERNON</t>
  </si>
  <si>
    <t>30002</t>
  </si>
  <si>
    <t>SKAMANIA</t>
  </si>
  <si>
    <t>30029</t>
  </si>
  <si>
    <t>MOUNT PLEASANT</t>
  </si>
  <si>
    <t>30031</t>
  </si>
  <si>
    <t>MILL A</t>
  </si>
  <si>
    <t>30303</t>
  </si>
  <si>
    <t>STEVENSON-CARSON</t>
  </si>
  <si>
    <t>31002</t>
  </si>
  <si>
    <t>EVERETT</t>
  </si>
  <si>
    <t>31004</t>
  </si>
  <si>
    <t>LAKE STEVENS</t>
  </si>
  <si>
    <t>31006</t>
  </si>
  <si>
    <t>MUKILTEO</t>
  </si>
  <si>
    <t>31015</t>
  </si>
  <si>
    <t>EDMONDS</t>
  </si>
  <si>
    <t>31016</t>
  </si>
  <si>
    <t>ARLINGTON</t>
  </si>
  <si>
    <t>31025</t>
  </si>
  <si>
    <t>MARYSVILLE</t>
  </si>
  <si>
    <t>31063</t>
  </si>
  <si>
    <t>INDEX</t>
  </si>
  <si>
    <t>31103</t>
  </si>
  <si>
    <t>MONROE</t>
  </si>
  <si>
    <t>31201</t>
  </si>
  <si>
    <t>SNOHOMISH</t>
  </si>
  <si>
    <t>31306</t>
  </si>
  <si>
    <t>LAKEWOOD</t>
  </si>
  <si>
    <t>31311</t>
  </si>
  <si>
    <t>SULTAN</t>
  </si>
  <si>
    <t>31330</t>
  </si>
  <si>
    <t>DARRINGTON</t>
  </si>
  <si>
    <t>31332</t>
  </si>
  <si>
    <t>GRANITE FALLS</t>
  </si>
  <si>
    <t>31401</t>
  </si>
  <si>
    <t>STANWOOD</t>
  </si>
  <si>
    <t>32081</t>
  </si>
  <si>
    <t>SPOKANE</t>
  </si>
  <si>
    <t>32123</t>
  </si>
  <si>
    <t>ORCHARD PRAIRIE</t>
  </si>
  <si>
    <t>32312</t>
  </si>
  <si>
    <t>GREAT NORTHERN</t>
  </si>
  <si>
    <t>32325</t>
  </si>
  <si>
    <t>NINE MILE FALLS</t>
  </si>
  <si>
    <t>32326</t>
  </si>
  <si>
    <t>MEDICAL LAKE</t>
  </si>
  <si>
    <t>32354</t>
  </si>
  <si>
    <t>MEAD</t>
  </si>
  <si>
    <t>32356</t>
  </si>
  <si>
    <t>CENTRAL VALLEY</t>
  </si>
  <si>
    <t>32358</t>
  </si>
  <si>
    <t>FREEMAN</t>
  </si>
  <si>
    <t>32360</t>
  </si>
  <si>
    <t>CHENEY</t>
  </si>
  <si>
    <t>32361</t>
  </si>
  <si>
    <t>EAST VALLEY (SPOK</t>
  </si>
  <si>
    <t>32362</t>
  </si>
  <si>
    <t>LIBERTY</t>
  </si>
  <si>
    <t>32363</t>
  </si>
  <si>
    <t>WEST VALLEY (SPOK</t>
  </si>
  <si>
    <t>32414</t>
  </si>
  <si>
    <t>DEER PARK</t>
  </si>
  <si>
    <t>32416</t>
  </si>
  <si>
    <t>RIVERSIDE</t>
  </si>
  <si>
    <t>33030</t>
  </si>
  <si>
    <t>ONION CREEK</t>
  </si>
  <si>
    <t>33036</t>
  </si>
  <si>
    <t>CHEWELAH</t>
  </si>
  <si>
    <t>33049</t>
  </si>
  <si>
    <t>WELLPINIT</t>
  </si>
  <si>
    <t>33070</t>
  </si>
  <si>
    <t>VALLEY</t>
  </si>
  <si>
    <t>33115</t>
  </si>
  <si>
    <t>COLVILLE</t>
  </si>
  <si>
    <t>33183</t>
  </si>
  <si>
    <t>LOON LAKE</t>
  </si>
  <si>
    <t>33202</t>
  </si>
  <si>
    <t>SUMMIT VALLEY</t>
  </si>
  <si>
    <t>33205</t>
  </si>
  <si>
    <t>EVERGREEN (STEV)</t>
  </si>
  <si>
    <t>33206</t>
  </si>
  <si>
    <t>COLUMBIA (STEV)</t>
  </si>
  <si>
    <t>33207</t>
  </si>
  <si>
    <t>MARY WALKER</t>
  </si>
  <si>
    <t>33211</t>
  </si>
  <si>
    <t>NORTHPORT</t>
  </si>
  <si>
    <t>33212</t>
  </si>
  <si>
    <t>KETTLE FALLS</t>
  </si>
  <si>
    <t>34002</t>
  </si>
  <si>
    <t>YELM</t>
  </si>
  <si>
    <t>34003</t>
  </si>
  <si>
    <t>NORTH THURSTON</t>
  </si>
  <si>
    <t>34033</t>
  </si>
  <si>
    <t>TUMWATER</t>
  </si>
  <si>
    <t>34111</t>
  </si>
  <si>
    <t>OLYMPIA</t>
  </si>
  <si>
    <t>34307</t>
  </si>
  <si>
    <t>RAINIER</t>
  </si>
  <si>
    <t>34324</t>
  </si>
  <si>
    <t>GRIFFIN</t>
  </si>
  <si>
    <t>34401</t>
  </si>
  <si>
    <t>ROCHESTER</t>
  </si>
  <si>
    <t>34402</t>
  </si>
  <si>
    <t>TENINO</t>
  </si>
  <si>
    <t>35200</t>
  </si>
  <si>
    <t>WAHKIAKUM</t>
  </si>
  <si>
    <t>36101</t>
  </si>
  <si>
    <t>DIXIE</t>
  </si>
  <si>
    <t>36140</t>
  </si>
  <si>
    <t>WALLA WALLA</t>
  </si>
  <si>
    <t>36250</t>
  </si>
  <si>
    <t>COLLEGE PLACE</t>
  </si>
  <si>
    <t>36300</t>
  </si>
  <si>
    <t>TOUCHET</t>
  </si>
  <si>
    <t>36400</t>
  </si>
  <si>
    <t>COLUMBIA (WALLA)</t>
  </si>
  <si>
    <t>36401</t>
  </si>
  <si>
    <t>WAITSBURG</t>
  </si>
  <si>
    <t>36402</t>
  </si>
  <si>
    <t>PRESCOTT</t>
  </si>
  <si>
    <t>37501</t>
  </si>
  <si>
    <t>BELLINGHAM</t>
  </si>
  <si>
    <t>37502</t>
  </si>
  <si>
    <t>FERNDALE</t>
  </si>
  <si>
    <t>37503</t>
  </si>
  <si>
    <t>BLAINE</t>
  </si>
  <si>
    <t>37504</t>
  </si>
  <si>
    <t>LYNDEN</t>
  </si>
  <si>
    <t>37505</t>
  </si>
  <si>
    <t>MERIDIAN</t>
  </si>
  <si>
    <t>37506</t>
  </si>
  <si>
    <t>NOOKSACK VALLEY</t>
  </si>
  <si>
    <t>37507</t>
  </si>
  <si>
    <t>MOUNT BAKER</t>
  </si>
  <si>
    <t>38126</t>
  </si>
  <si>
    <t>LACROSSE JOINT</t>
  </si>
  <si>
    <t>38264</t>
  </si>
  <si>
    <t>LAMONT</t>
  </si>
  <si>
    <t>38265</t>
  </si>
  <si>
    <t>TEKOA</t>
  </si>
  <si>
    <t>38267</t>
  </si>
  <si>
    <t>PULLMAN</t>
  </si>
  <si>
    <t>38300</t>
  </si>
  <si>
    <t>COLFAX</t>
  </si>
  <si>
    <t>38301</t>
  </si>
  <si>
    <t>PALOUSE</t>
  </si>
  <si>
    <t>38302</t>
  </si>
  <si>
    <t>GARFIELD</t>
  </si>
  <si>
    <t>38304</t>
  </si>
  <si>
    <t>STEPTOE</t>
  </si>
  <si>
    <t>38306</t>
  </si>
  <si>
    <t>COLTON</t>
  </si>
  <si>
    <t>38308</t>
  </si>
  <si>
    <t>ENDICOTT</t>
  </si>
  <si>
    <t>38320</t>
  </si>
  <si>
    <t>ROSALIA</t>
  </si>
  <si>
    <t>38322</t>
  </si>
  <si>
    <t>ST JOHN</t>
  </si>
  <si>
    <t>38324</t>
  </si>
  <si>
    <t>OAKESDALE</t>
  </si>
  <si>
    <t>39002</t>
  </si>
  <si>
    <t>UNION GAP</t>
  </si>
  <si>
    <t>39003</t>
  </si>
  <si>
    <t>NACHES VALLEY</t>
  </si>
  <si>
    <t>39007</t>
  </si>
  <si>
    <t>YAKIMA</t>
  </si>
  <si>
    <t>39090</t>
  </si>
  <si>
    <t>EAST VALLEY (YAK)</t>
  </si>
  <si>
    <t>39119</t>
  </si>
  <si>
    <t>SELAH</t>
  </si>
  <si>
    <t>39120</t>
  </si>
  <si>
    <t>MABTON</t>
  </si>
  <si>
    <t>39200</t>
  </si>
  <si>
    <t>GRANDVIEW</t>
  </si>
  <si>
    <t>39201</t>
  </si>
  <si>
    <t>SUNNYSIDE</t>
  </si>
  <si>
    <t>39202</t>
  </si>
  <si>
    <t>TOPPENISH</t>
  </si>
  <si>
    <t>39203</t>
  </si>
  <si>
    <t>HIGHLAND</t>
  </si>
  <si>
    <t>39204</t>
  </si>
  <si>
    <t>GRANGER</t>
  </si>
  <si>
    <t>39205</t>
  </si>
  <si>
    <t>ZILLAH</t>
  </si>
  <si>
    <t>39207</t>
  </si>
  <si>
    <t>WAPATO</t>
  </si>
  <si>
    <t>39208</t>
  </si>
  <si>
    <t>WEST VALLEY (YAK)</t>
  </si>
  <si>
    <t>39209</t>
  </si>
  <si>
    <t>MOUNT ADAMS</t>
  </si>
  <si>
    <t>2019 Certified Levy</t>
  </si>
  <si>
    <t>2019 Voter Aproved Levy</t>
  </si>
  <si>
    <t>Assumptions</t>
  </si>
  <si>
    <t>Max Per Pupil</t>
  </si>
  <si>
    <t>Max Tax Rate</t>
  </si>
  <si>
    <t>LEA Max Per Pupil</t>
  </si>
  <si>
    <t>CCDDD</t>
  </si>
  <si>
    <t>District</t>
  </si>
  <si>
    <t>Select District</t>
  </si>
  <si>
    <t>Assessed Value w/Timber</t>
  </si>
  <si>
    <t>CCDDD Sort</t>
  </si>
  <si>
    <t>Estimated Levy Revenue</t>
  </si>
  <si>
    <t>A.</t>
  </si>
  <si>
    <t>B.</t>
  </si>
  <si>
    <t>C.</t>
  </si>
  <si>
    <t>D.</t>
  </si>
  <si>
    <t>E.</t>
  </si>
  <si>
    <t>F.</t>
  </si>
  <si>
    <t>G.</t>
  </si>
  <si>
    <t>School Year LEA Total</t>
  </si>
  <si>
    <t>Row Labels</t>
  </si>
  <si>
    <t>H.</t>
  </si>
  <si>
    <t>Input alternate enrollment estimate:</t>
  </si>
  <si>
    <t>Calendar Year</t>
  </si>
  <si>
    <t>Estimated Local Effort Assistance (LEA)</t>
  </si>
  <si>
    <t>I.</t>
  </si>
  <si>
    <t>J.</t>
  </si>
  <si>
    <t>K.</t>
  </si>
  <si>
    <t>L.</t>
  </si>
  <si>
    <t>N.</t>
  </si>
  <si>
    <t>School Year Levy Total</t>
  </si>
  <si>
    <t>Estimated Payable Levy Revenue Calendar Year</t>
  </si>
  <si>
    <t>2019-20</t>
  </si>
  <si>
    <t>2020-21</t>
  </si>
  <si>
    <t>2021-22</t>
  </si>
  <si>
    <t>Estimated LEA Payable Calendar Year</t>
  </si>
  <si>
    <t>School Year</t>
  </si>
  <si>
    <t>School Year Totals</t>
  </si>
  <si>
    <t>Spring Levy 52.62%</t>
  </si>
  <si>
    <t>Fall Levy 47.38%</t>
  </si>
  <si>
    <t>January-August LEA 72%</t>
  </si>
  <si>
    <t>September-December LEA 28%</t>
  </si>
  <si>
    <t>Total Estimated Local Funds (Levy + LEA)</t>
  </si>
  <si>
    <t>S.</t>
  </si>
  <si>
    <t>M.</t>
  </si>
  <si>
    <t>O.</t>
  </si>
  <si>
    <t>P.</t>
  </si>
  <si>
    <t>Q.</t>
  </si>
  <si>
    <t>R.</t>
  </si>
  <si>
    <t>T.</t>
  </si>
  <si>
    <t>V.</t>
  </si>
  <si>
    <t>00000</t>
  </si>
  <si>
    <t>State Total</t>
  </si>
  <si>
    <t>Input Alternate Voter Approved Levy:</t>
  </si>
  <si>
    <t>Input alternate Assessed Value:</t>
  </si>
  <si>
    <t>Enter any revised data into colored cells (Voter Approved Levy, Enrollment or Assessed Value)</t>
  </si>
  <si>
    <t>Notes for use:</t>
  </si>
  <si>
    <t>&lt;---------Select District with dropdown here</t>
  </si>
  <si>
    <t>X.</t>
  </si>
  <si>
    <t>Enrollment / Outyears includes caseload forecast</t>
  </si>
  <si>
    <t>Input alternate enrollment transfer:</t>
  </si>
  <si>
    <t>High / Non-high enrollment Transfer &amp; Innovative Academy</t>
  </si>
  <si>
    <t>Enrollment Growth</t>
  </si>
  <si>
    <t>Transfers in/out by year</t>
  </si>
  <si>
    <t>Tribal Adjustment</t>
  </si>
  <si>
    <t>Grow Enroll</t>
  </si>
  <si>
    <t>non-high district?</t>
  </si>
  <si>
    <t>Transfer Out</t>
  </si>
  <si>
    <t>Transfer In</t>
  </si>
  <si>
    <t>Total
SY 2018-19</t>
  </si>
  <si>
    <t>Total
SY 2019-20</t>
  </si>
  <si>
    <t>Total
SY 2020-21</t>
  </si>
  <si>
    <t>SY 2018-19</t>
  </si>
  <si>
    <t>SY 2019-20</t>
  </si>
  <si>
    <t>State Summary</t>
  </si>
  <si>
    <t>YES</t>
  </si>
  <si>
    <t>Washtucna School District</t>
  </si>
  <si>
    <t>No</t>
  </si>
  <si>
    <t>Benge School District</t>
  </si>
  <si>
    <t>Yes</t>
  </si>
  <si>
    <t>Othello School District</t>
  </si>
  <si>
    <t>Lind School District</t>
  </si>
  <si>
    <t>Ritzville School District</t>
  </si>
  <si>
    <t>Clarkston School District</t>
  </si>
  <si>
    <t>Asotin-Anatone School District</t>
  </si>
  <si>
    <t>Kennewick School District</t>
  </si>
  <si>
    <t>Paterson School District</t>
  </si>
  <si>
    <t>Kiona-Benton City School District</t>
  </si>
  <si>
    <t>Finley School District</t>
  </si>
  <si>
    <t>Prosser School District</t>
  </si>
  <si>
    <t>Richland School District</t>
  </si>
  <si>
    <t>Manson School District</t>
  </si>
  <si>
    <t>Stehekin School District</t>
  </si>
  <si>
    <t>Entiat School District</t>
  </si>
  <si>
    <t>Lake Chelan School District</t>
  </si>
  <si>
    <t>CASHMERE SCHOOL DISTRICT</t>
  </si>
  <si>
    <t>Cascade School District</t>
  </si>
  <si>
    <t>Wenatchee School District</t>
  </si>
  <si>
    <t>Port Angeles School District</t>
  </si>
  <si>
    <t>Crescent School District</t>
  </si>
  <si>
    <t>Sequim School District</t>
  </si>
  <si>
    <t>Cape Flattery School District</t>
  </si>
  <si>
    <t>Quillayute Valley School District</t>
  </si>
  <si>
    <t>05903</t>
  </si>
  <si>
    <t>Quileute Tribal School District</t>
  </si>
  <si>
    <t>Vancouver School District</t>
  </si>
  <si>
    <t>Hockinson School District</t>
  </si>
  <si>
    <t>Green Mountain School District</t>
  </si>
  <si>
    <t>Washougal School District</t>
  </si>
  <si>
    <t>Evergreen School District (Clark)</t>
  </si>
  <si>
    <t>Camas School District</t>
  </si>
  <si>
    <t>Battle Ground School District</t>
  </si>
  <si>
    <t>Ridgefield School District</t>
  </si>
  <si>
    <t>Dayton School District</t>
  </si>
  <si>
    <t>Starbuck School District</t>
  </si>
  <si>
    <t>Longview School District</t>
  </si>
  <si>
    <t>Toutle Lake School District</t>
  </si>
  <si>
    <t>Castle Rock School District</t>
  </si>
  <si>
    <t>Kalama School District</t>
  </si>
  <si>
    <t>Woodland School District</t>
  </si>
  <si>
    <t>Kelso School District</t>
  </si>
  <si>
    <t>Orondo School District</t>
  </si>
  <si>
    <t>Bridgeport School District</t>
  </si>
  <si>
    <t>Palisades School District</t>
  </si>
  <si>
    <t>Eastmont School District</t>
  </si>
  <si>
    <t>Mansfield School District</t>
  </si>
  <si>
    <t>Waterville School District</t>
  </si>
  <si>
    <t>Keller School District</t>
  </si>
  <si>
    <t>Curlew School District</t>
  </si>
  <si>
    <t>Orient School District</t>
  </si>
  <si>
    <t>Inchelium School District</t>
  </si>
  <si>
    <t>Republic School District</t>
  </si>
  <si>
    <t>Pasco School District</t>
  </si>
  <si>
    <t>North Franklin School District</t>
  </si>
  <si>
    <t>Star School District No. 054</t>
  </si>
  <si>
    <t>Kahlotus School District</t>
  </si>
  <si>
    <t>Pomeroy School District</t>
  </si>
  <si>
    <t>Wahluke School District</t>
  </si>
  <si>
    <t>Quincy School District</t>
  </si>
  <si>
    <t>Warden School District</t>
  </si>
  <si>
    <t>Coulee-Hartline School District</t>
  </si>
  <si>
    <t>Soap Lake School District</t>
  </si>
  <si>
    <t>Royal School District</t>
  </si>
  <si>
    <t>Moses Lake School District</t>
  </si>
  <si>
    <t>Ephrata School District</t>
  </si>
  <si>
    <t>Wilson Creek School District</t>
  </si>
  <si>
    <t>Grand Coulee Dam School District</t>
  </si>
  <si>
    <t>Aberdeen School District</t>
  </si>
  <si>
    <t>Hoquiam School District</t>
  </si>
  <si>
    <t>North Beach School District</t>
  </si>
  <si>
    <t>McCleary School District</t>
  </si>
  <si>
    <t>Montesano School District</t>
  </si>
  <si>
    <t>Elma School District</t>
  </si>
  <si>
    <t>Taholah School District</t>
  </si>
  <si>
    <t>Lake Quinault School District</t>
  </si>
  <si>
    <t>Cosmopolis School District</t>
  </si>
  <si>
    <t>Satsop School District</t>
  </si>
  <si>
    <t>Wishkah Valley School District</t>
  </si>
  <si>
    <t>Ocosta School District</t>
  </si>
  <si>
    <t>Oakville School District</t>
  </si>
  <si>
    <t>Oak Harbor School District</t>
  </si>
  <si>
    <t>Coupeville School District</t>
  </si>
  <si>
    <t>South Whidbey School District</t>
  </si>
  <si>
    <t>Queets-Clearwater School District</t>
  </si>
  <si>
    <t>Brinnon School District</t>
  </si>
  <si>
    <t>Quilcene School District</t>
  </si>
  <si>
    <t>Chimacum School District</t>
  </si>
  <si>
    <t>Port Townsend School District</t>
  </si>
  <si>
    <t>Seattle Public Schools</t>
  </si>
  <si>
    <t>Federal Way School District</t>
  </si>
  <si>
    <t>Enumclaw School District</t>
  </si>
  <si>
    <t>Mercer Island School District</t>
  </si>
  <si>
    <t>Highline School District</t>
  </si>
  <si>
    <t>Vashon Island School District</t>
  </si>
  <si>
    <t>Renton School District</t>
  </si>
  <si>
    <t>Skykomish School District</t>
  </si>
  <si>
    <t>Bellevue School District</t>
  </si>
  <si>
    <t>Tukwila School District</t>
  </si>
  <si>
    <t>Riverview School District</t>
  </si>
  <si>
    <t>Auburn School District</t>
  </si>
  <si>
    <t>Tahoma School District</t>
  </si>
  <si>
    <t>Snoqualmie Valley School District</t>
  </si>
  <si>
    <t>Issaquah School District</t>
  </si>
  <si>
    <t>Shoreline School District</t>
  </si>
  <si>
    <t>Lake Washington School District</t>
  </si>
  <si>
    <t>Kent School District</t>
  </si>
  <si>
    <t>Northshore School District</t>
  </si>
  <si>
    <t>17903</t>
  </si>
  <si>
    <t>Muckleshoot Indian Tribe</t>
  </si>
  <si>
    <t>Bremerton School District</t>
  </si>
  <si>
    <t>Bainbridge Island School District</t>
  </si>
  <si>
    <t>North Kitsap School District</t>
  </si>
  <si>
    <t>Central Kitsap School District</t>
  </si>
  <si>
    <t>South Kitsap School District</t>
  </si>
  <si>
    <t>18902</t>
  </si>
  <si>
    <t>Suquamish Tribal Education Department</t>
  </si>
  <si>
    <t>Damman School District</t>
  </si>
  <si>
    <t>Easton School District</t>
  </si>
  <si>
    <t>Thorp School District</t>
  </si>
  <si>
    <t>Ellensburg School District</t>
  </si>
  <si>
    <t>Kittitas School District</t>
  </si>
  <si>
    <t>Cle Elum-Roslyn School District</t>
  </si>
  <si>
    <t>Wishram School District</t>
  </si>
  <si>
    <t>Bickleton School District</t>
  </si>
  <si>
    <t>Centerville School District</t>
  </si>
  <si>
    <t>Trout Lake School District</t>
  </si>
  <si>
    <t>Glenwood School District</t>
  </si>
  <si>
    <t>Klickitat School District</t>
  </si>
  <si>
    <t>Roosevelt School District</t>
  </si>
  <si>
    <t>Goldendale School District</t>
  </si>
  <si>
    <t>White Salmon Valley School District</t>
  </si>
  <si>
    <t>Lyle School District</t>
  </si>
  <si>
    <t>Napavine School District</t>
  </si>
  <si>
    <t>Evaline School District</t>
  </si>
  <si>
    <t>Mossyrock School District</t>
  </si>
  <si>
    <t>Morton School District</t>
  </si>
  <si>
    <t>Adna School District</t>
  </si>
  <si>
    <t>Winlock School District</t>
  </si>
  <si>
    <t>Boistfort School District</t>
  </si>
  <si>
    <t>Toledo School District</t>
  </si>
  <si>
    <t>Onalaska School District</t>
  </si>
  <si>
    <t>Pe Ell School District</t>
  </si>
  <si>
    <t>Chehalis School District</t>
  </si>
  <si>
    <t>White Pass School District</t>
  </si>
  <si>
    <t>Centralia School District</t>
  </si>
  <si>
    <t>Sprague School District</t>
  </si>
  <si>
    <t>Reardan-Edwall School District</t>
  </si>
  <si>
    <t>Almira School District</t>
  </si>
  <si>
    <t>Creston School District</t>
  </si>
  <si>
    <t>Odessa School District</t>
  </si>
  <si>
    <t>Wilbur School District</t>
  </si>
  <si>
    <t>Harrington School District</t>
  </si>
  <si>
    <t>Davenport School District</t>
  </si>
  <si>
    <t>Southside School District</t>
  </si>
  <si>
    <t>Grapeview School District</t>
  </si>
  <si>
    <t>Shelton School District</t>
  </si>
  <si>
    <t>Mary M Knight School District</t>
  </si>
  <si>
    <t>Pioneer School District</t>
  </si>
  <si>
    <t>North Mason School District</t>
  </si>
  <si>
    <t>Hood Canal School District</t>
  </si>
  <si>
    <t>Nespelem School District</t>
  </si>
  <si>
    <t>Omak School District</t>
  </si>
  <si>
    <t>Okanogan School District</t>
  </si>
  <si>
    <t>Brewster School District</t>
  </si>
  <si>
    <t>Pateros School District</t>
  </si>
  <si>
    <t>Methow Valley School District</t>
  </si>
  <si>
    <t>Tonasket School District</t>
  </si>
  <si>
    <t>Oroville School District</t>
  </si>
  <si>
    <t>Ocean Beach School District</t>
  </si>
  <si>
    <t>Raymond School District</t>
  </si>
  <si>
    <t>South Bend School District</t>
  </si>
  <si>
    <t>Naselle-Grays River Valley School District</t>
  </si>
  <si>
    <t>Willapa Valley School District</t>
  </si>
  <si>
    <t>North River School District</t>
  </si>
  <si>
    <t>Newport School District</t>
  </si>
  <si>
    <t>Cusick School District</t>
  </si>
  <si>
    <t>Selkirk School District</t>
  </si>
  <si>
    <t>Steilacoom Hist. School District</t>
  </si>
  <si>
    <t>Puyallup School District</t>
  </si>
  <si>
    <t>Tacoma School District</t>
  </si>
  <si>
    <t>Carbonado School District</t>
  </si>
  <si>
    <t>University Place School District</t>
  </si>
  <si>
    <t>Sumner School District</t>
  </si>
  <si>
    <t>Dieringer School District</t>
  </si>
  <si>
    <t>Orting School District</t>
  </si>
  <si>
    <t>Clover Park School District</t>
  </si>
  <si>
    <t>Peninsula School District</t>
  </si>
  <si>
    <t>Franklin Pierce School District</t>
  </si>
  <si>
    <t>Bethel School District</t>
  </si>
  <si>
    <t>Eatonville School District</t>
  </si>
  <si>
    <t>White River School District</t>
  </si>
  <si>
    <t>Fife School District</t>
  </si>
  <si>
    <t>Shaw Island School District</t>
  </si>
  <si>
    <t>Orcas Island School District</t>
  </si>
  <si>
    <t>Lopez School District</t>
  </si>
  <si>
    <t>San Juan Island School District</t>
  </si>
  <si>
    <t>Concrete School District</t>
  </si>
  <si>
    <t>Burlington-Edison School District</t>
  </si>
  <si>
    <t>Sedro-Woolley School District</t>
  </si>
  <si>
    <t>Anacortes School District</t>
  </si>
  <si>
    <t>La Conner School District</t>
  </si>
  <si>
    <t>Conway School District</t>
  </si>
  <si>
    <t>Mount Vernon School District</t>
  </si>
  <si>
    <t>Skamania School District</t>
  </si>
  <si>
    <t>Mount Pleasant School District</t>
  </si>
  <si>
    <t>Mill A School District</t>
  </si>
  <si>
    <t>Stevenson-Carson School District</t>
  </si>
  <si>
    <t>Everett School District</t>
  </si>
  <si>
    <t>Lake Stevens School District</t>
  </si>
  <si>
    <t>Mukilteo School District</t>
  </si>
  <si>
    <t>Edmonds School District</t>
  </si>
  <si>
    <t>Arlington School District</t>
  </si>
  <si>
    <t>Marysville School District</t>
  </si>
  <si>
    <t>Index School District</t>
  </si>
  <si>
    <t>Monroe School District</t>
  </si>
  <si>
    <t>Snohomish School District</t>
  </si>
  <si>
    <t>Lakewood School District</t>
  </si>
  <si>
    <t>Sultan School District</t>
  </si>
  <si>
    <t>Darrington School District</t>
  </si>
  <si>
    <t>Granite Falls School District</t>
  </si>
  <si>
    <t>Stanwood-Camano School District</t>
  </si>
  <si>
    <t>Spokane School District</t>
  </si>
  <si>
    <t>Orchard Prairie School District</t>
  </si>
  <si>
    <t>Great Northern School District</t>
  </si>
  <si>
    <t>Nine Mile Falls School District</t>
  </si>
  <si>
    <t>Medical Lake School District</t>
  </si>
  <si>
    <t>Mead School District</t>
  </si>
  <si>
    <t>Central Valley School District</t>
  </si>
  <si>
    <t>Freeman School District</t>
  </si>
  <si>
    <t>Cheney School District</t>
  </si>
  <si>
    <t>East Valley School District (Spokane)</t>
  </si>
  <si>
    <t>Liberty School District</t>
  </si>
  <si>
    <t>West Valley School District (Spokane)</t>
  </si>
  <si>
    <t>Deer Park School District</t>
  </si>
  <si>
    <t>Riverside School District</t>
  </si>
  <si>
    <t>Onion Creek School District</t>
  </si>
  <si>
    <t>Chewelah School District</t>
  </si>
  <si>
    <t>Wellpinit School District</t>
  </si>
  <si>
    <t>Valley School District</t>
  </si>
  <si>
    <t>Colville School District</t>
  </si>
  <si>
    <t>Loon Lake School District</t>
  </si>
  <si>
    <t>Summit Valley School District</t>
  </si>
  <si>
    <t>Evergreen School District (Stevens)</t>
  </si>
  <si>
    <t>Columbia (Stevens) School District</t>
  </si>
  <si>
    <t>Mary Walker School District</t>
  </si>
  <si>
    <t>Northport School District</t>
  </si>
  <si>
    <t>Kettle Falls School District</t>
  </si>
  <si>
    <t>Yelm School District</t>
  </si>
  <si>
    <t>North Thurston Public Schools</t>
  </si>
  <si>
    <t>Tumwater School District</t>
  </si>
  <si>
    <t>Olympia School District</t>
  </si>
  <si>
    <t>Rainier School District</t>
  </si>
  <si>
    <t>Griffin School District</t>
  </si>
  <si>
    <t>Rochester School District</t>
  </si>
  <si>
    <t>Tenino School District</t>
  </si>
  <si>
    <t>34901</t>
  </si>
  <si>
    <t>WA HE LUT Indian School Agency</t>
  </si>
  <si>
    <t>Wahkiakum School District</t>
  </si>
  <si>
    <t>Dixie School District</t>
  </si>
  <si>
    <t>Walla Walla Public Schools</t>
  </si>
  <si>
    <t>College Place School District</t>
  </si>
  <si>
    <t>Touchet School District</t>
  </si>
  <si>
    <t>Columbia (Walla Walla) School District</t>
  </si>
  <si>
    <t>Waitsburg School District</t>
  </si>
  <si>
    <t>Prescott School District</t>
  </si>
  <si>
    <t>Bellingham School District</t>
  </si>
  <si>
    <t>Ferndale School District</t>
  </si>
  <si>
    <t>Blaine School District</t>
  </si>
  <si>
    <t>Lynden School District</t>
  </si>
  <si>
    <t>Meridian School District</t>
  </si>
  <si>
    <t>Nooksack Valley School District</t>
  </si>
  <si>
    <t>Mount Baker School District</t>
  </si>
  <si>
    <t>37903</t>
  </si>
  <si>
    <t>Lummi Tribal Agency</t>
  </si>
  <si>
    <t>Lamont School District</t>
  </si>
  <si>
    <t>Tekoa School District</t>
  </si>
  <si>
    <t>Pullman School District</t>
  </si>
  <si>
    <t>Colfax School District</t>
  </si>
  <si>
    <t>Palouse School District</t>
  </si>
  <si>
    <t>Garfield School District</t>
  </si>
  <si>
    <t>Steptoe School District</t>
  </si>
  <si>
    <t>Colton School District</t>
  </si>
  <si>
    <t>Endicott School District</t>
  </si>
  <si>
    <t>Rosalia School District</t>
  </si>
  <si>
    <t>St. John School District</t>
  </si>
  <si>
    <t>Oakesdale School District</t>
  </si>
  <si>
    <t>Union Gap School District</t>
  </si>
  <si>
    <t>Naches Valley School District</t>
  </si>
  <si>
    <t>Yakima School District</t>
  </si>
  <si>
    <t>East Valley School District (Yakima)</t>
  </si>
  <si>
    <t>Selah School District</t>
  </si>
  <si>
    <t>Mabton School District</t>
  </si>
  <si>
    <t>Grandview School District</t>
  </si>
  <si>
    <t>Sunnyside School District</t>
  </si>
  <si>
    <t>Toppenish School District</t>
  </si>
  <si>
    <t>Highland School District</t>
  </si>
  <si>
    <t>Granger School District</t>
  </si>
  <si>
    <t>Zillah School District</t>
  </si>
  <si>
    <t>Wapato School District</t>
  </si>
  <si>
    <t>West Valley School District (Yakima)</t>
  </si>
  <si>
    <t>Mount Adams School District</t>
  </si>
  <si>
    <t>TUKWILA</t>
  </si>
  <si>
    <t>CY 2020 AV for CY 2021 Levy (Proj)</t>
  </si>
  <si>
    <t>La Center School District</t>
  </si>
  <si>
    <t>LaCrosse School District</t>
  </si>
  <si>
    <t>STATE SUMMARY</t>
  </si>
  <si>
    <t>CY 2018 AV for CY 2019 Levy</t>
  </si>
  <si>
    <t>CY 2021 AV for CY 2022 Levy (Proj)</t>
  </si>
  <si>
    <t>CY 2022 AV for CY 2023 Levy (Proj)</t>
  </si>
  <si>
    <t>27901</t>
  </si>
  <si>
    <t>Chief Leschi Tribal</t>
  </si>
  <si>
    <t>2022-23</t>
  </si>
  <si>
    <t>Total
SY 2021-22</t>
  </si>
  <si>
    <t>SY 2021-22</t>
  </si>
  <si>
    <t>Total w/o TXF
SY 2017-18</t>
  </si>
  <si>
    <t>Total w/ TXF
SY 2017-18</t>
  </si>
  <si>
    <t>LEA Max Tax Rate</t>
  </si>
  <si>
    <r>
      <t xml:space="preserve">Max Levy Per Tax Rate </t>
    </r>
    <r>
      <rPr>
        <sz val="11"/>
        <color theme="4"/>
        <rFont val="Calibri"/>
        <family val="2"/>
        <scheme val="minor"/>
      </rPr>
      <t>(B * I / $1,000)</t>
    </r>
  </si>
  <si>
    <r>
      <t xml:space="preserve">Max Levy Per Pupil </t>
    </r>
    <r>
      <rPr>
        <sz val="11"/>
        <color theme="4"/>
        <rFont val="Calibri"/>
        <family val="2"/>
        <scheme val="minor"/>
      </rPr>
      <t>(J * A)</t>
    </r>
  </si>
  <si>
    <r>
      <t xml:space="preserve">Maximum Levy: Lesser of Pupil </t>
    </r>
    <r>
      <rPr>
        <sz val="11"/>
        <color theme="4"/>
        <rFont val="Calibri"/>
        <family val="2"/>
        <scheme val="minor"/>
      </rPr>
      <t>(L)</t>
    </r>
    <r>
      <rPr>
        <sz val="11"/>
        <color theme="1"/>
        <rFont val="Calibri"/>
        <family val="2"/>
        <scheme val="minor"/>
      </rPr>
      <t xml:space="preserve"> or Tax Rate </t>
    </r>
    <r>
      <rPr>
        <sz val="11"/>
        <color theme="4"/>
        <rFont val="Calibri"/>
        <family val="2"/>
        <scheme val="minor"/>
      </rPr>
      <t>(K)</t>
    </r>
  </si>
  <si>
    <r>
      <t xml:space="preserve">Per Pupil Eligible for LEA </t>
    </r>
    <r>
      <rPr>
        <sz val="11"/>
        <color theme="4"/>
        <rFont val="Calibri"/>
        <family val="2"/>
        <scheme val="minor"/>
      </rPr>
      <t>(I * D / $1,000) / J</t>
    </r>
  </si>
  <si>
    <r>
      <t xml:space="preserve">Voter Approved Levy </t>
    </r>
    <r>
      <rPr>
        <sz val="11"/>
        <color theme="4"/>
        <rFont val="Calibri"/>
        <family val="2"/>
        <scheme val="minor"/>
      </rPr>
      <t xml:space="preserve">(F) </t>
    </r>
  </si>
  <si>
    <r>
      <t xml:space="preserve">Voter Approved Levy Rate </t>
    </r>
    <r>
      <rPr>
        <sz val="11"/>
        <color theme="4"/>
        <rFont val="Calibri"/>
        <family val="2"/>
        <scheme val="minor"/>
      </rPr>
      <t>(R / F * $1,000)</t>
    </r>
  </si>
  <si>
    <r>
      <t xml:space="preserve">Estimated Maximum LEA </t>
    </r>
    <r>
      <rPr>
        <sz val="11"/>
        <color theme="4"/>
        <rFont val="Calibri"/>
        <family val="2"/>
        <scheme val="minor"/>
      </rPr>
      <t>(Q * J)</t>
    </r>
  </si>
  <si>
    <r>
      <t xml:space="preserve">Estimated Max Payable LEA </t>
    </r>
    <r>
      <rPr>
        <sz val="11"/>
        <color theme="4"/>
        <rFont val="Calibri"/>
        <family val="2"/>
        <scheme val="minor"/>
      </rPr>
      <t>(T * (Min(S,D)/D))</t>
    </r>
  </si>
  <si>
    <t>39901</t>
  </si>
  <si>
    <t>Yakama Nation Tribal Compact</t>
  </si>
  <si>
    <t>SY 2020-21</t>
  </si>
  <si>
    <r>
      <t xml:space="preserve">Total Enrollment From Above </t>
    </r>
    <r>
      <rPr>
        <sz val="11"/>
        <color theme="4"/>
        <rFont val="Calibri"/>
        <family val="2"/>
        <scheme val="minor"/>
      </rPr>
      <t>(F + G)</t>
    </r>
  </si>
  <si>
    <r>
      <t xml:space="preserve">Max LEA per Pupil </t>
    </r>
    <r>
      <rPr>
        <sz val="11"/>
        <color theme="4"/>
        <rFont val="Calibri"/>
        <family val="2"/>
        <scheme val="minor"/>
      </rPr>
      <t>(C - P)</t>
    </r>
  </si>
  <si>
    <t>CY 2019 AV for CY 2020 Levy</t>
  </si>
  <si>
    <t>SY 2019-20 Enroll</t>
  </si>
  <si>
    <t>Total
SY 2022-23</t>
  </si>
  <si>
    <t>SY 2022-23</t>
  </si>
  <si>
    <t>Worksheet for Estimating 2021 through 2024 Levy Authority and LEA</t>
  </si>
  <si>
    <t>CY 2023 AV for CY 2024 Levy (Proj)</t>
  </si>
  <si>
    <t>CPI as of February 2020</t>
  </si>
  <si>
    <r>
      <t xml:space="preserve">Rollback </t>
    </r>
    <r>
      <rPr>
        <sz val="11"/>
        <color theme="4"/>
        <rFont val="Calibri"/>
        <family val="2"/>
        <scheme val="minor"/>
      </rPr>
      <t>If (R &gt; M, R - M)</t>
    </r>
  </si>
  <si>
    <t>2020 Fall Levy</t>
  </si>
  <si>
    <t>Sept-Dec 2020 Est LEA (28%)</t>
  </si>
  <si>
    <t>2023-24</t>
  </si>
  <si>
    <t>2020 Fall only 47.38%</t>
  </si>
  <si>
    <t>2020 September - December LEA only 28%</t>
  </si>
  <si>
    <t>Tribal Adj</t>
  </si>
  <si>
    <t>No Tribal Adj</t>
  </si>
  <si>
    <t>Through August 2020</t>
  </si>
  <si>
    <t xml:space="preserve">Calendar 2021 is based on SY 2019-20 final August AAFTE enrollment, Non-high / high transfers are pulled out on separate line (this also includes Innovative Academy).  Out years are increased according to caseload forecasted projections. </t>
  </si>
  <si>
    <t>Voter Approved Levy are actual amounts for each year, if the value is zero there isn't an approval levy as of April 2020 elections</t>
  </si>
  <si>
    <t>Assessed Valuations are only estimations and are adjustable for all years.</t>
  </si>
  <si>
    <t>CPI annual average are estimates as of February 2020 used to calculate per pupil rates.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</si>
</sst>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0.000%"/>
    <numFmt numFmtId="168" formatCode="_(* #,##0.0_);_(* \(#,##0.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5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0" fillId="0" borderId="0" xfId="0" applyAlignment="1">
      <alignment wrapText="1"/>
    </xf>
    <xf numFmtId="0" fontId="2" fillId="0" borderId="0" xfId="0" applyFont="1"/>
    <xf numFmtId="44" fontId="0" fillId="0" borderId="0" xfId="2" applyFont="1"/>
    <xf numFmtId="165" fontId="0" fillId="0" borderId="0" xfId="2" applyNumberFormat="1" applyFont="1"/>
    <xf numFmtId="43" fontId="0" fillId="0" borderId="0" xfId="1" applyNumberFormat="1" applyFont="1"/>
    <xf numFmtId="0" fontId="0" fillId="0" borderId="0" xfId="0" applyFont="1"/>
    <xf numFmtId="166" fontId="0" fillId="0" borderId="0" xfId="0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6" fillId="4" borderId="0" xfId="0" applyFont="1" applyFill="1" applyAlignment="1">
      <alignment horizontal="right"/>
    </xf>
    <xf numFmtId="164" fontId="0" fillId="0" borderId="0" xfId="0" applyNumberFormat="1"/>
    <xf numFmtId="0" fontId="11" fillId="0" borderId="0" xfId="0" applyFont="1"/>
    <xf numFmtId="164" fontId="8" fillId="3" borderId="0" xfId="1" applyNumberFormat="1" applyFont="1" applyFill="1" applyProtection="1">
      <protection locked="0"/>
    </xf>
    <xf numFmtId="43" fontId="8" fillId="3" borderId="0" xfId="1" applyFont="1" applyFill="1" applyProtection="1"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0" fillId="0" borderId="0" xfId="0" applyNumberFormat="1" applyFont="1" applyProtection="1">
      <protection locked="0"/>
    </xf>
    <xf numFmtId="44" fontId="0" fillId="0" borderId="0" xfId="2" applyFont="1" applyProtection="1">
      <protection locked="0"/>
    </xf>
    <xf numFmtId="166" fontId="0" fillId="0" borderId="0" xfId="0" applyNumberFormat="1" applyFont="1" applyProtection="1">
      <protection locked="0"/>
    </xf>
    <xf numFmtId="166" fontId="8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Font="1" applyFill="1"/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Protection="1">
      <protection locked="0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indent="2"/>
    </xf>
    <xf numFmtId="0" fontId="12" fillId="0" borderId="0" xfId="0" applyFont="1"/>
    <xf numFmtId="164" fontId="2" fillId="0" borderId="0" xfId="1" applyNumberFormat="1" applyFont="1"/>
    <xf numFmtId="164" fontId="0" fillId="0" borderId="0" xfId="1" applyNumberFormat="1" applyFont="1" applyAlignment="1">
      <alignment wrapText="1"/>
    </xf>
    <xf numFmtId="0" fontId="13" fillId="0" borderId="0" xfId="3"/>
    <xf numFmtId="0" fontId="13" fillId="0" borderId="0" xfId="3" applyAlignment="1">
      <alignment horizontal="right"/>
    </xf>
    <xf numFmtId="0" fontId="13" fillId="0" borderId="0" xfId="3" applyAlignment="1">
      <alignment horizontal="center"/>
    </xf>
    <xf numFmtId="0" fontId="13" fillId="0" borderId="0" xfId="3" applyFill="1" applyAlignment="1">
      <alignment horizontal="center"/>
    </xf>
    <xf numFmtId="43" fontId="0" fillId="0" borderId="0" xfId="4" applyFont="1"/>
    <xf numFmtId="167" fontId="0" fillId="0" borderId="0" xfId="5" applyNumberFormat="1" applyFont="1"/>
    <xf numFmtId="167" fontId="0" fillId="0" borderId="0" xfId="5" applyNumberFormat="1" applyFont="1" applyFill="1"/>
    <xf numFmtId="0" fontId="14" fillId="0" borderId="0" xfId="3" applyFont="1" applyFill="1"/>
    <xf numFmtId="0" fontId="14" fillId="0" borderId="0" xfId="3" applyFont="1" applyFill="1" applyAlignment="1">
      <alignment horizontal="center"/>
    </xf>
    <xf numFmtId="0" fontId="13" fillId="0" borderId="0" xfId="3" applyFill="1"/>
    <xf numFmtId="0" fontId="13" fillId="0" borderId="0" xfId="3" applyFill="1" applyAlignment="1"/>
    <xf numFmtId="0" fontId="9" fillId="0" borderId="1" xfId="3" applyFont="1" applyFill="1" applyBorder="1"/>
    <xf numFmtId="0" fontId="9" fillId="0" borderId="2" xfId="3" applyFont="1" applyFill="1" applyBorder="1"/>
    <xf numFmtId="0" fontId="9" fillId="0" borderId="3" xfId="3" applyFont="1" applyFill="1" applyBorder="1" applyAlignment="1">
      <alignment horizontal="center"/>
    </xf>
    <xf numFmtId="0" fontId="15" fillId="0" borderId="0" xfId="3" applyFont="1"/>
    <xf numFmtId="0" fontId="15" fillId="0" borderId="0" xfId="3" applyFont="1" applyAlignment="1">
      <alignment horizontal="center"/>
    </xf>
    <xf numFmtId="0" fontId="15" fillId="0" borderId="0" xfId="3" applyFont="1" applyAlignment="1">
      <alignment horizontal="center" wrapText="1"/>
    </xf>
    <xf numFmtId="0" fontId="15" fillId="0" borderId="0" xfId="3" applyFont="1" applyFill="1" applyAlignment="1">
      <alignment horizontal="center" wrapText="1"/>
    </xf>
    <xf numFmtId="0" fontId="9" fillId="0" borderId="0" xfId="3" quotePrefix="1" applyFont="1" applyFill="1" applyBorder="1"/>
    <xf numFmtId="43" fontId="9" fillId="0" borderId="0" xfId="3" applyNumberFormat="1" applyFont="1" applyFill="1" applyBorder="1" applyAlignment="1">
      <alignment horizontal="center"/>
    </xf>
    <xf numFmtId="0" fontId="16" fillId="0" borderId="0" xfId="3" applyFont="1" applyAlignment="1">
      <alignment horizontal="center"/>
    </xf>
    <xf numFmtId="43" fontId="16" fillId="0" borderId="0" xfId="4" applyFont="1"/>
    <xf numFmtId="43" fontId="16" fillId="0" borderId="0" xfId="4" applyFont="1" applyFill="1"/>
    <xf numFmtId="0" fontId="14" fillId="0" borderId="0" xfId="3" applyNumberFormat="1" applyFont="1" applyFill="1"/>
    <xf numFmtId="43" fontId="14" fillId="0" borderId="0" xfId="3" applyNumberFormat="1" applyFont="1" applyFill="1"/>
    <xf numFmtId="43" fontId="13" fillId="0" borderId="0" xfId="3" applyNumberFormat="1" applyFill="1"/>
    <xf numFmtId="49" fontId="14" fillId="0" borderId="0" xfId="3" applyNumberFormat="1" applyFont="1" applyFill="1"/>
    <xf numFmtId="165" fontId="7" fillId="2" borderId="0" xfId="2" applyNumberFormat="1" applyFont="1" applyFill="1"/>
    <xf numFmtId="168" fontId="0" fillId="0" borderId="0" xfId="1" applyNumberFormat="1" applyFont="1"/>
    <xf numFmtId="165" fontId="8" fillId="3" borderId="0" xfId="2" applyNumberFormat="1" applyFont="1" applyFill="1" applyProtection="1">
      <protection locked="0"/>
    </xf>
    <xf numFmtId="165" fontId="0" fillId="0" borderId="0" xfId="2" applyNumberFormat="1" applyFont="1" applyFill="1"/>
    <xf numFmtId="165" fontId="0" fillId="2" borderId="0" xfId="2" applyNumberFormat="1" applyFont="1" applyFill="1"/>
    <xf numFmtId="165" fontId="6" fillId="4" borderId="0" xfId="2" applyNumberFormat="1" applyFont="1" applyFill="1"/>
    <xf numFmtId="43" fontId="13" fillId="0" borderId="0" xfId="3" applyNumberFormat="1"/>
    <xf numFmtId="43" fontId="14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3" xfId="0" applyFont="1" applyFill="1" applyBorder="1" applyAlignment="1">
      <alignment horizontal="center" wrapText="1"/>
    </xf>
    <xf numFmtId="0" fontId="14" fillId="0" borderId="0" xfId="0" applyNumberFormat="1" applyFont="1" applyFill="1"/>
    <xf numFmtId="43" fontId="14" fillId="5" borderId="0" xfId="0" applyNumberFormat="1" applyFont="1" applyFill="1"/>
    <xf numFmtId="0" fontId="17" fillId="0" borderId="0" xfId="0" quotePrefix="1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Alignment="1">
      <alignment horizontal="left"/>
    </xf>
    <xf numFmtId="0" fontId="14" fillId="0" borderId="0" xfId="0" applyFont="1" applyFill="1"/>
    <xf numFmtId="0" fontId="17" fillId="0" borderId="0" xfId="0" applyFont="1" applyAlignment="1">
      <alignment horizontal="left"/>
    </xf>
    <xf numFmtId="49" fontId="14" fillId="0" borderId="0" xfId="0" applyNumberFormat="1" applyFont="1" applyFill="1"/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3" fillId="0" borderId="0" xfId="3" applyFill="1" applyAlignment="1">
      <alignment horizontal="center"/>
    </xf>
    <xf numFmtId="0" fontId="9" fillId="0" borderId="0" xfId="0" applyFont="1" applyFill="1"/>
    <xf numFmtId="43" fontId="0" fillId="0" borderId="0" xfId="0" applyNumberFormat="1" applyFill="1"/>
    <xf numFmtId="0" fontId="15" fillId="4" borderId="0" xfId="0" applyFont="1" applyFill="1" applyAlignment="1">
      <alignment horizontal="center" wrapText="1"/>
    </xf>
    <xf numFmtId="166" fontId="0" fillId="0" borderId="0" xfId="0" applyNumberFormat="1" applyFont="1" applyFill="1"/>
    <xf numFmtId="44" fontId="0" fillId="0" borderId="0" xfId="0" applyNumberFormat="1" applyFont="1" applyProtection="1">
      <protection locked="0"/>
    </xf>
    <xf numFmtId="44" fontId="0" fillId="0" borderId="0" xfId="2" applyNumberFormat="1" applyFont="1"/>
    <xf numFmtId="43" fontId="0" fillId="0" borderId="0" xfId="0" applyNumberFormat="1" applyFont="1" applyProtection="1">
      <protection locked="0"/>
    </xf>
    <xf numFmtId="44" fontId="0" fillId="0" borderId="0" xfId="2" applyNumberFormat="1" applyFont="1" applyFill="1"/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3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left" wrapText="1" indent="2"/>
    </xf>
    <xf numFmtId="0" fontId="13" fillId="0" borderId="0" xfId="3" applyFill="1" applyAlignment="1">
      <alignment horizontal="center"/>
    </xf>
    <xf numFmtId="44" fontId="0" fillId="0" borderId="0" xfId="0" applyNumberFormat="1" applyFont="1"/>
  </cellXfs>
  <cellStyles count="6">
    <cellStyle name="Comma" xfId="1" builtinId="3"/>
    <cellStyle name="Comma 2" xfId="4"/>
    <cellStyle name="Currency" xfId="2" builtinId="4"/>
    <cellStyle name="Normal" xfId="0" builtinId="0"/>
    <cellStyle name="Normal 2" xfId="3"/>
    <cellStyle name="Percent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tabSelected="1" zoomScaleNormal="100" workbookViewId="0">
      <selection activeCell="C3" sqref="C3:D3"/>
    </sheetView>
  </sheetViews>
  <sheetFormatPr defaultRowHeight="15" x14ac:dyDescent="0.25"/>
  <cols>
    <col min="1" max="1" width="3.28515625" style="8" customWidth="1"/>
    <col min="2" max="2" width="55.28515625" style="8" bestFit="1" customWidth="1"/>
    <col min="3" max="6" width="21.7109375" style="8" customWidth="1"/>
    <col min="7" max="8" width="13.28515625" style="8" customWidth="1"/>
    <col min="9" max="16384" width="9.140625" style="8"/>
  </cols>
  <sheetData>
    <row r="1" spans="1:29" ht="18.75" x14ac:dyDescent="0.3">
      <c r="A1" s="21" t="str">
        <f>VLOOKUP($C$3,Data!$B$4:$Q$298,16,FALSE)</f>
        <v>14005</v>
      </c>
      <c r="B1" s="100" t="s">
        <v>1003</v>
      </c>
      <c r="C1" s="100"/>
      <c r="D1" s="100"/>
      <c r="E1" s="100"/>
      <c r="F1" s="100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ht="10.5" customHeight="1" x14ac:dyDescent="0.3">
      <c r="A2" s="10"/>
      <c r="B2" s="14"/>
      <c r="C2" s="14"/>
      <c r="D2" s="14"/>
      <c r="E2" s="14"/>
      <c r="F2" s="1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8.75" x14ac:dyDescent="0.3">
      <c r="B3" s="13" t="s">
        <v>597</v>
      </c>
      <c r="C3" s="101" t="s">
        <v>137</v>
      </c>
      <c r="D3" s="101"/>
      <c r="E3" s="38" t="s">
        <v>646</v>
      </c>
      <c r="F3" s="38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</row>
    <row r="4" spans="1:29" ht="10.5" customHeight="1" x14ac:dyDescent="0.3">
      <c r="A4" s="10"/>
      <c r="B4" s="32"/>
      <c r="C4" s="32"/>
      <c r="D4" s="32"/>
      <c r="E4" s="32"/>
      <c r="F4" s="32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</row>
    <row r="5" spans="1:29" s="33" customFormat="1" ht="15" customHeight="1" x14ac:dyDescent="0.3">
      <c r="B5" s="36" t="s">
        <v>645</v>
      </c>
      <c r="C5" s="34"/>
      <c r="D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</row>
    <row r="6" spans="1:29" s="33" customFormat="1" ht="15" customHeight="1" x14ac:dyDescent="0.3">
      <c r="B6" s="37" t="s">
        <v>644</v>
      </c>
      <c r="C6" s="34"/>
      <c r="D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</row>
    <row r="7" spans="1:29" s="33" customFormat="1" ht="32.25" customHeight="1" x14ac:dyDescent="0.25">
      <c r="B7" s="102" t="s">
        <v>1015</v>
      </c>
      <c r="C7" s="102"/>
      <c r="D7" s="102"/>
      <c r="E7" s="102"/>
      <c r="F7" s="102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</row>
    <row r="8" spans="1:29" x14ac:dyDescent="0.25">
      <c r="B8" s="37" t="s">
        <v>1018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</row>
    <row r="9" spans="1:29" x14ac:dyDescent="0.25">
      <c r="B9" s="37" t="s">
        <v>1016</v>
      </c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</row>
    <row r="10" spans="1:29" x14ac:dyDescent="0.25">
      <c r="B10" s="37" t="s">
        <v>1017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</row>
    <row r="11" spans="1:29" ht="10.5" customHeight="1" x14ac:dyDescent="0.3">
      <c r="A11" s="10"/>
      <c r="B11" s="32"/>
      <c r="C11" s="32"/>
      <c r="D11" s="32"/>
      <c r="E11" s="32"/>
      <c r="F11" s="32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 ht="18.75" x14ac:dyDescent="0.3">
      <c r="B12" s="99" t="s">
        <v>591</v>
      </c>
      <c r="C12" s="99"/>
      <c r="D12" s="99"/>
      <c r="E12" s="99"/>
      <c r="F12" s="99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 x14ac:dyDescent="0.25">
      <c r="B13" s="12" t="s">
        <v>612</v>
      </c>
      <c r="C13" s="11">
        <v>2021</v>
      </c>
      <c r="D13" s="11">
        <v>2022</v>
      </c>
      <c r="E13" s="11">
        <v>2023</v>
      </c>
      <c r="F13" s="11">
        <v>2024</v>
      </c>
      <c r="G13" s="25"/>
      <c r="H13" s="25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 x14ac:dyDescent="0.25">
      <c r="A14" s="8" t="s">
        <v>601</v>
      </c>
      <c r="B14" s="8" t="s">
        <v>592</v>
      </c>
      <c r="C14" s="96">
        <f>IF(A1="17001",ROUND(3075*(1+C18),2),ROUND(2562.5*(1+C18),2))</f>
        <v>2603.5</v>
      </c>
      <c r="D14" s="104">
        <f>ROUND(C14*(1+D18),2)</f>
        <v>2650.36</v>
      </c>
      <c r="E14" s="104">
        <f>ROUND(D14*(1+E18),2)</f>
        <v>2698.07</v>
      </c>
      <c r="F14" s="104">
        <f>ROUND(E14*(1+F18),2)</f>
        <v>2746.64</v>
      </c>
      <c r="G14" s="95"/>
      <c r="H14" s="9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</row>
    <row r="15" spans="1:29" x14ac:dyDescent="0.25">
      <c r="A15" s="8" t="s">
        <v>602</v>
      </c>
      <c r="B15" s="8" t="s">
        <v>593</v>
      </c>
      <c r="C15" s="5">
        <v>2.5</v>
      </c>
      <c r="D15" s="5">
        <v>2.5</v>
      </c>
      <c r="E15" s="5">
        <v>2.5</v>
      </c>
      <c r="F15" s="5">
        <v>2.5</v>
      </c>
      <c r="G15" s="27"/>
      <c r="H15" s="27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x14ac:dyDescent="0.25">
      <c r="A16" s="8" t="s">
        <v>603</v>
      </c>
      <c r="B16" s="8" t="s">
        <v>594</v>
      </c>
      <c r="C16" s="104">
        <f>ROUND(1588.75*(1+C$18),2)</f>
        <v>1614.17</v>
      </c>
      <c r="D16" s="104">
        <f>ROUND(C16*(1+D$18),2)</f>
        <v>1643.23</v>
      </c>
      <c r="E16" s="104">
        <f>ROUND(D16*(1+E$18),2)</f>
        <v>1672.81</v>
      </c>
      <c r="F16" s="104">
        <f>ROUND(E16*(1+F$18),2)</f>
        <v>1702.92</v>
      </c>
      <c r="G16" s="95"/>
      <c r="H16" s="95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</row>
    <row r="17" spans="1:29" x14ac:dyDescent="0.25">
      <c r="A17" s="8" t="s">
        <v>604</v>
      </c>
      <c r="B17" s="8" t="s">
        <v>985</v>
      </c>
      <c r="C17" s="5">
        <v>1.5</v>
      </c>
      <c r="D17" s="5">
        <v>1.5</v>
      </c>
      <c r="E17" s="5">
        <v>1.5</v>
      </c>
      <c r="F17" s="5">
        <v>1.5</v>
      </c>
      <c r="G17" s="26"/>
      <c r="H17" s="26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</row>
    <row r="18" spans="1:29" x14ac:dyDescent="0.25">
      <c r="A18" s="8" t="s">
        <v>605</v>
      </c>
      <c r="B18" s="8" t="s">
        <v>1005</v>
      </c>
      <c r="C18" s="9">
        <v>1.6E-2</v>
      </c>
      <c r="D18" s="9">
        <v>1.7999999999999999E-2</v>
      </c>
      <c r="E18" s="94">
        <v>1.7999999999999999E-2</v>
      </c>
      <c r="F18" s="94">
        <v>1.7999999999999999E-2</v>
      </c>
      <c r="G18" s="28"/>
      <c r="H18" s="28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</row>
    <row r="19" spans="1:29" x14ac:dyDescent="0.25">
      <c r="A19" s="8" t="s">
        <v>606</v>
      </c>
      <c r="B19" s="8" t="str">
        <f>CONCATENATE(PROPER(C3)," Voter Approved Levy")</f>
        <v>Aberdeen Voter Approved Levy</v>
      </c>
      <c r="C19" s="6">
        <f>VLOOKUP($A$1,VAL!A:H,MATCH(C$13,VAL!1:1,0),FALSE)</f>
        <v>5200000</v>
      </c>
      <c r="D19" s="6">
        <f>VLOOKUP($A$1,VAL!$A:$H,MATCH(D$13,VAL!1:1,0),FALSE)</f>
        <v>5200000</v>
      </c>
      <c r="E19" s="6">
        <f>VLOOKUP($A$1,VAL!$A:$H,MATCH(E$13,VAL!1:1,0),FALSE)</f>
        <v>5200000</v>
      </c>
      <c r="F19" s="6">
        <f>VLOOKUP($A$1,VAL!$A:$H,MATCH(F$13,VAL!1:1,0),FALSE)</f>
        <v>5200000</v>
      </c>
      <c r="G19" s="28"/>
      <c r="H19" s="28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1:29" s="16" customFormat="1" x14ac:dyDescent="0.25">
      <c r="B20" s="17" t="s">
        <v>642</v>
      </c>
      <c r="C20" s="22"/>
      <c r="D20" s="22"/>
      <c r="E20" s="22"/>
      <c r="F20" s="22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x14ac:dyDescent="0.25">
      <c r="A21" s="8" t="s">
        <v>607</v>
      </c>
      <c r="B21" s="8" t="s">
        <v>648</v>
      </c>
      <c r="C21" s="7">
        <f>VLOOKUP($A$1,enrollment,'District AAFTE'!I$1,FALSE)</f>
        <v>3334.33</v>
      </c>
      <c r="D21" s="7">
        <f>VLOOKUP($A$1,enrollment,'District AAFTE'!J$1,FALSE)</f>
        <v>3367.4953211919506</v>
      </c>
      <c r="E21" s="7">
        <f>VLOOKUP($A$1,enrollment,'District AAFTE'!K$1,FALSE)</f>
        <v>3439.9263749951233</v>
      </c>
      <c r="F21" s="7">
        <f>VLOOKUP($A$1,enrollment,'District AAFTE'!L$1,FALSE)</f>
        <v>3543.6649560565365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</row>
    <row r="22" spans="1:29" s="16" customFormat="1" x14ac:dyDescent="0.25">
      <c r="B22" s="17" t="s">
        <v>611</v>
      </c>
      <c r="C22" s="23"/>
      <c r="D22" s="23"/>
      <c r="E22" s="23"/>
      <c r="F22" s="23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s="16" customFormat="1" x14ac:dyDescent="0.25">
      <c r="A23" s="8" t="s">
        <v>610</v>
      </c>
      <c r="B23" s="8" t="s">
        <v>650</v>
      </c>
      <c r="C23" s="69">
        <f>VLOOKUP($A$1,enrollment,'District AAFTE'!O$1,FALSE)</f>
        <v>-110.4</v>
      </c>
      <c r="D23" s="69">
        <f>VLOOKUP($A$1,enrollment,'District AAFTE'!P$1,FALSE)</f>
        <v>-110.4</v>
      </c>
      <c r="E23" s="69">
        <f>VLOOKUP($A$1,enrollment,'District AAFTE'!Q$1,FALSE)</f>
        <v>-110.4</v>
      </c>
      <c r="F23" s="69">
        <f>VLOOKUP($A$1,enrollment,'District AAFTE'!R$1,FALSE)</f>
        <v>-110.4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s="16" customFormat="1" x14ac:dyDescent="0.25">
      <c r="B24" s="17" t="s">
        <v>649</v>
      </c>
      <c r="C24" s="23"/>
      <c r="D24" s="23"/>
      <c r="E24" s="23"/>
      <c r="F24" s="23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x14ac:dyDescent="0.25">
      <c r="A25" s="8" t="s">
        <v>614</v>
      </c>
      <c r="B25" s="8" t="s">
        <v>598</v>
      </c>
      <c r="C25" s="6">
        <f>VLOOKUP($A$1,Data!A:R,MATCH($C$13,Data!1:1,0),FALSE)</f>
        <v>1320974354</v>
      </c>
      <c r="D25" s="6">
        <f>VLOOKUP($A$1,Data!A:R,MATCH($D$13,Data!1:1,0),FALSE)</f>
        <v>1348995081</v>
      </c>
      <c r="E25" s="6">
        <f>VLOOKUP($A$1,Data!A:R,MATCH($E$13,Data!1:1,0),FALSE)</f>
        <v>1360896539</v>
      </c>
      <c r="F25" s="6">
        <f>VLOOKUP($A$1,Data!A:R,MATCH($F$13,Data!1:1,0),FALSE)</f>
        <v>1388323835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</row>
    <row r="26" spans="1:29" s="16" customFormat="1" x14ac:dyDescent="0.25">
      <c r="B26" s="17" t="s">
        <v>643</v>
      </c>
      <c r="C26" s="70"/>
      <c r="D26" s="70"/>
      <c r="E26" s="70"/>
      <c r="F26" s="7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10.5" customHeight="1" x14ac:dyDescent="0.3">
      <c r="A27" s="10"/>
      <c r="B27" s="32"/>
      <c r="C27" s="32"/>
      <c r="D27" s="32"/>
      <c r="E27" s="32"/>
      <c r="F27" s="32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</row>
    <row r="28" spans="1:29" ht="18.75" x14ac:dyDescent="0.3">
      <c r="B28" s="99" t="s">
        <v>600</v>
      </c>
      <c r="C28" s="99"/>
      <c r="D28" s="99"/>
      <c r="E28" s="99"/>
      <c r="F28" s="99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</row>
    <row r="29" spans="1:29" x14ac:dyDescent="0.25">
      <c r="B29" s="12" t="s">
        <v>612</v>
      </c>
      <c r="C29" s="11">
        <f>C13</f>
        <v>2021</v>
      </c>
      <c r="D29" s="11">
        <f>D13</f>
        <v>2022</v>
      </c>
      <c r="E29" s="11">
        <f>E13</f>
        <v>2023</v>
      </c>
      <c r="F29" s="11">
        <f>F13</f>
        <v>2024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</row>
    <row r="30" spans="1:29" x14ac:dyDescent="0.25">
      <c r="A30" s="8" t="s">
        <v>615</v>
      </c>
      <c r="B30" s="8" t="s">
        <v>997</v>
      </c>
      <c r="C30" s="7">
        <f>IF(C22=0,C21,C22)+IF(C24=0,C23,C24)</f>
        <v>3223.93</v>
      </c>
      <c r="D30" s="7">
        <f>IF(D22=0,D21,D22)+IF(D24=0,D23,D24)</f>
        <v>3257.0953211919505</v>
      </c>
      <c r="E30" s="7">
        <f t="shared" ref="E30:F30" si="0">IF(E22=0,E21,E22)+IF(E24=0,E23,E24)</f>
        <v>3329.5263749951232</v>
      </c>
      <c r="F30" s="7">
        <f t="shared" si="0"/>
        <v>3433.2649560565364</v>
      </c>
      <c r="G30" s="97"/>
      <c r="H30" s="24"/>
      <c r="I30" s="9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</row>
    <row r="31" spans="1:29" x14ac:dyDescent="0.25">
      <c r="A31" s="8" t="s">
        <v>616</v>
      </c>
      <c r="B31" s="8" t="s">
        <v>986</v>
      </c>
      <c r="C31" s="6">
        <f>IF(C26=0,C25*C15/1000,C26*C15/1000)</f>
        <v>3302435.8849999998</v>
      </c>
      <c r="D31" s="6">
        <f>IF(D26=0,D25*D15/1000,D26*D15/1000)</f>
        <v>3372487.7025000001</v>
      </c>
      <c r="E31" s="6">
        <f>IF(E26=0,E25*E15/1000,E26*E15/1000)</f>
        <v>3402241.3475000001</v>
      </c>
      <c r="F31" s="6">
        <f>IF(F26=0,F25*F15/1000,F26*F15/1000)</f>
        <v>3470809.5874999999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</row>
    <row r="32" spans="1:29" x14ac:dyDescent="0.25">
      <c r="A32" s="8" t="s">
        <v>617</v>
      </c>
      <c r="B32" s="8" t="s">
        <v>987</v>
      </c>
      <c r="C32" s="6">
        <f>C30*C14</f>
        <v>8393501.754999999</v>
      </c>
      <c r="D32" s="6">
        <f>D30*D14</f>
        <v>8632475.1554742977</v>
      </c>
      <c r="E32" s="6">
        <f>E30*E14</f>
        <v>8983295.2265830934</v>
      </c>
      <c r="F32" s="6">
        <f>F30*F14</f>
        <v>9429942.8589031249</v>
      </c>
      <c r="G32" s="95"/>
      <c r="H32" s="95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</row>
    <row r="33" spans="1:29" x14ac:dyDescent="0.25">
      <c r="A33" s="8" t="s">
        <v>633</v>
      </c>
      <c r="B33" s="8" t="s">
        <v>988</v>
      </c>
      <c r="C33" s="6">
        <f>MIN(C31,C32)</f>
        <v>3302435.8849999998</v>
      </c>
      <c r="D33" s="6">
        <f>MIN(D31,D32)</f>
        <v>3372487.7025000001</v>
      </c>
      <c r="E33" s="6">
        <f>MIN(E31,E32)</f>
        <v>3402241.3475000001</v>
      </c>
      <c r="F33" s="6">
        <f>MIN(F31,F32)</f>
        <v>3470809.5874999999</v>
      </c>
      <c r="G33" s="95"/>
      <c r="H33" s="95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</row>
    <row r="34" spans="1:29" x14ac:dyDescent="0.25">
      <c r="A34" s="8" t="s">
        <v>618</v>
      </c>
      <c r="B34" s="8" t="s">
        <v>1006</v>
      </c>
      <c r="C34" s="6">
        <f>IF(C33&lt;C41,C41-C33,0)</f>
        <v>1897564.1150000002</v>
      </c>
      <c r="D34" s="6">
        <f>IF(D33&lt;D41,D41-D33,0)</f>
        <v>1827512.2974999999</v>
      </c>
      <c r="E34" s="6">
        <f>IF(E33&lt;E41,E41-E33,0)</f>
        <v>1797758.6524999999</v>
      </c>
      <c r="F34" s="6">
        <f>IF(F33&lt;F41,F41-F33,0)</f>
        <v>1729190.4125000001</v>
      </c>
      <c r="G34" s="95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</row>
    <row r="35" spans="1:29" ht="15.75" x14ac:dyDescent="0.25">
      <c r="A35" s="8" t="s">
        <v>634</v>
      </c>
      <c r="B35" s="15" t="s">
        <v>620</v>
      </c>
      <c r="C35" s="68">
        <f>IF(C20=0,IF(C33&lt;C19,C33,C19),IF(C33&lt;C20,C33,C20))</f>
        <v>3302435.8849999998</v>
      </c>
      <c r="D35" s="68">
        <f>IF(D20=0,IF(D33&lt;D19,D33,D19),IF(D33&lt;D20,D33,D20))</f>
        <v>3372487.7025000001</v>
      </c>
      <c r="E35" s="68">
        <f>IF(E20=0,IF(E33&lt;E19,E33,E19),IF(E33&lt;E20,E33,E20))</f>
        <v>3402241.3475000001</v>
      </c>
      <c r="F35" s="68">
        <f t="shared" ref="F35" si="1">IF(F20=0,IF(F33&lt;F19,F33,F19),IF(F33&lt;F20,F33,F20))</f>
        <v>3470809.5874999999</v>
      </c>
      <c r="G35" s="26"/>
      <c r="H35" s="2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</row>
    <row r="36" spans="1:29" ht="10.5" customHeight="1" x14ac:dyDescent="0.3">
      <c r="B36" s="32"/>
      <c r="C36" s="32"/>
      <c r="D36" s="32"/>
      <c r="E36" s="32"/>
      <c r="F36" s="32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1:29" ht="18.75" x14ac:dyDescent="0.3">
      <c r="A37" s="10"/>
      <c r="B37" s="99" t="s">
        <v>613</v>
      </c>
      <c r="C37" s="99"/>
      <c r="D37" s="99"/>
      <c r="E37" s="99"/>
      <c r="F37" s="99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</row>
    <row r="38" spans="1:29" x14ac:dyDescent="0.25">
      <c r="B38" s="12" t="s">
        <v>612</v>
      </c>
      <c r="C38" s="11">
        <f>C29</f>
        <v>2021</v>
      </c>
      <c r="D38" s="11">
        <f>D29</f>
        <v>2022</v>
      </c>
      <c r="E38" s="11">
        <f>E29</f>
        <v>2023</v>
      </c>
      <c r="F38" s="11">
        <f>F29</f>
        <v>2024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</row>
    <row r="39" spans="1:29" x14ac:dyDescent="0.25">
      <c r="A39" s="8" t="s">
        <v>635</v>
      </c>
      <c r="B39" s="8" t="s">
        <v>989</v>
      </c>
      <c r="C39" s="6">
        <f>IF(C26=0,((C25*C17/1000)/C30),((C26*C17/1000)/C30))</f>
        <v>614.61059359229262</v>
      </c>
      <c r="D39" s="6">
        <f>IF(D26=0,((D25*D17/1000)/D30),((D26*D17/1000)/D30))</f>
        <v>621.25680152323343</v>
      </c>
      <c r="E39" s="6">
        <f>IF(E26=0,((E25*E17/1000)/E30),((E26*E17/1000)/E30))</f>
        <v>613.10366057784722</v>
      </c>
      <c r="F39" s="6">
        <f>IF(F26=0,((F25*F17/1000)/F30),((F26*F17/1000)/F30))</f>
        <v>606.5613284015086</v>
      </c>
      <c r="G39" s="95"/>
      <c r="H39" s="95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</row>
    <row r="40" spans="1:29" x14ac:dyDescent="0.25">
      <c r="A40" s="8" t="s">
        <v>636</v>
      </c>
      <c r="B40" s="8" t="s">
        <v>998</v>
      </c>
      <c r="C40" s="6">
        <f>IF(C39&lt;C16,C16-C39,0)</f>
        <v>999.55940640770746</v>
      </c>
      <c r="D40" s="6">
        <f>IF(D39&lt;D16,D16-D39,0)</f>
        <v>1021.9731984767666</v>
      </c>
      <c r="E40" s="6">
        <f>IF(E39&lt;E16,E16-E39,0)</f>
        <v>1059.7063394221527</v>
      </c>
      <c r="F40" s="6">
        <f>IF(F39&lt;F16,F16-F39,0)</f>
        <v>1096.3586715984916</v>
      </c>
      <c r="G40" s="95"/>
      <c r="H40" s="95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</row>
    <row r="41" spans="1:29" x14ac:dyDescent="0.25">
      <c r="A41" s="8" t="s">
        <v>637</v>
      </c>
      <c r="B41" s="8" t="s">
        <v>990</v>
      </c>
      <c r="C41" s="6">
        <f>IF(C20=0,C19,C20)</f>
        <v>5200000</v>
      </c>
      <c r="D41" s="71">
        <f>IF(D20=0,D19,D20)</f>
        <v>5200000</v>
      </c>
      <c r="E41" s="71">
        <f>IF(E20=0,E19,E20)</f>
        <v>5200000</v>
      </c>
      <c r="F41" s="71">
        <f>IF(F20=0,F19,F20)</f>
        <v>5200000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</row>
    <row r="42" spans="1:29" x14ac:dyDescent="0.25">
      <c r="A42" s="8" t="s">
        <v>632</v>
      </c>
      <c r="B42" s="8" t="s">
        <v>991</v>
      </c>
      <c r="C42" s="5">
        <f>IF(C26=0,ROUND(C41/C25*1000,2),ROUND(C41/C26*1000,2))</f>
        <v>3.94</v>
      </c>
      <c r="D42" s="5">
        <f>IF(D26=0,ROUND(D41/D25*1000,2),ROUND(D41/D26*1000,2))</f>
        <v>3.85</v>
      </c>
      <c r="E42" s="5">
        <f>IF(E26=0,ROUND(E41/E25*1000,2),ROUND(E41/E26*1000,2))</f>
        <v>3.82</v>
      </c>
      <c r="F42" s="5">
        <f>IF(F26=0,ROUND(F41/F25*1000,2),ROUND(F41/F26*1000,2))</f>
        <v>3.75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</row>
    <row r="43" spans="1:29" x14ac:dyDescent="0.25">
      <c r="A43" s="8" t="s">
        <v>638</v>
      </c>
      <c r="B43" s="8" t="s">
        <v>992</v>
      </c>
      <c r="C43" s="96">
        <f t="shared" ref="C43:F43" si="2">C40*C30</f>
        <v>3222509.5571000003</v>
      </c>
      <c r="D43" s="6">
        <f t="shared" si="2"/>
        <v>3328664.123142249</v>
      </c>
      <c r="E43" s="6">
        <f t="shared" si="2"/>
        <v>3528320.2068555919</v>
      </c>
      <c r="F43" s="6">
        <f t="shared" si="2"/>
        <v>3764089.8064677981</v>
      </c>
      <c r="G43" s="95"/>
      <c r="H43" s="95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</row>
    <row r="44" spans="1:29" x14ac:dyDescent="0.25">
      <c r="A44" s="8" t="s">
        <v>639</v>
      </c>
      <c r="B44" s="8" t="s">
        <v>993</v>
      </c>
      <c r="C44" s="6">
        <f>C43*(MIN(C17,C42)/C17)</f>
        <v>3222509.5571000003</v>
      </c>
      <c r="D44" s="6">
        <f>D43*(MIN(D17,D42)/D17)</f>
        <v>3328664.123142249</v>
      </c>
      <c r="E44" s="6">
        <f>E43*(MIN(E17,E42)/E17)</f>
        <v>3528320.2068555919</v>
      </c>
      <c r="F44" s="6">
        <f>F43*(MIN(F17,F42)/F17)</f>
        <v>3764089.8064677981</v>
      </c>
      <c r="G44" s="95"/>
      <c r="H44" s="95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</row>
    <row r="45" spans="1:29" ht="15.75" x14ac:dyDescent="0.25">
      <c r="A45" s="8" t="s">
        <v>647</v>
      </c>
      <c r="B45" s="15" t="s">
        <v>624</v>
      </c>
      <c r="C45" s="68">
        <f>C44</f>
        <v>3222509.5571000003</v>
      </c>
      <c r="D45" s="68">
        <f t="shared" ref="D45:F45" si="3">D44</f>
        <v>3328664.123142249</v>
      </c>
      <c r="E45" s="68">
        <f t="shared" si="3"/>
        <v>3528320.2068555919</v>
      </c>
      <c r="F45" s="68">
        <f t="shared" si="3"/>
        <v>3764089.8064677981</v>
      </c>
      <c r="G45" s="95"/>
      <c r="H45" s="95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</row>
    <row r="46" spans="1:29" x14ac:dyDescent="0.25"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</row>
    <row r="47" spans="1:29" ht="10.5" customHeight="1" x14ac:dyDescent="0.3">
      <c r="A47" s="10"/>
      <c r="B47" s="32"/>
      <c r="C47" s="32"/>
      <c r="D47" s="32"/>
      <c r="E47" s="32"/>
      <c r="F47" s="32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</row>
    <row r="48" spans="1:29" ht="18.75" x14ac:dyDescent="0.3">
      <c r="B48" s="99" t="s">
        <v>626</v>
      </c>
      <c r="C48" s="99"/>
      <c r="D48" s="99"/>
      <c r="E48" s="99"/>
      <c r="F48" s="99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</row>
    <row r="49" spans="2:29" x14ac:dyDescent="0.25">
      <c r="B49" s="12" t="s">
        <v>625</v>
      </c>
      <c r="C49" s="11" t="s">
        <v>622</v>
      </c>
      <c r="D49" s="11" t="s">
        <v>623</v>
      </c>
      <c r="E49" s="11" t="s">
        <v>980</v>
      </c>
      <c r="F49" s="11" t="s">
        <v>1009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</row>
    <row r="50" spans="2:29" x14ac:dyDescent="0.25">
      <c r="B50" s="8" t="s">
        <v>627</v>
      </c>
      <c r="C50" s="6">
        <f>C35*0.5262</f>
        <v>1737741.762687</v>
      </c>
      <c r="D50" s="6">
        <f>D35*0.5262</f>
        <v>1774603.0290555002</v>
      </c>
      <c r="E50" s="6">
        <f>E35*0.5262</f>
        <v>1790259.3970545002</v>
      </c>
      <c r="F50" s="6">
        <f>F35*0.5262</f>
        <v>1826340.0049425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</row>
    <row r="51" spans="2:29" x14ac:dyDescent="0.25">
      <c r="B51" s="8" t="s">
        <v>628</v>
      </c>
      <c r="C51" s="72"/>
      <c r="D51" s="6">
        <f>C35*0.4738</f>
        <v>1564694.1223129998</v>
      </c>
      <c r="E51" s="6">
        <f>D35*0.4738</f>
        <v>1597884.6734445</v>
      </c>
      <c r="F51" s="6">
        <f>E35*0.4738</f>
        <v>1611981.9504455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</row>
    <row r="52" spans="2:29" x14ac:dyDescent="0.25">
      <c r="B52" s="8" t="s">
        <v>1010</v>
      </c>
      <c r="C52" s="71">
        <f>VLOOKUP($A$1,Data,Data!R$1,FALSE)</f>
        <v>1672577.49</v>
      </c>
      <c r="D52" s="72"/>
      <c r="E52" s="72"/>
      <c r="F52" s="72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</row>
    <row r="53" spans="2:29" ht="15.75" x14ac:dyDescent="0.25">
      <c r="B53" s="15" t="s">
        <v>619</v>
      </c>
      <c r="C53" s="68">
        <f>SUM(C52,C50)</f>
        <v>3410319.2526869997</v>
      </c>
      <c r="D53" s="68">
        <f>D50+D51</f>
        <v>3339297.1513684997</v>
      </c>
      <c r="E53" s="68">
        <f t="shared" ref="E53:F53" si="4">E50+E51</f>
        <v>3388144.0704990001</v>
      </c>
      <c r="F53" s="68">
        <f t="shared" si="4"/>
        <v>3438321.9553880002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</row>
    <row r="54" spans="2:29" x14ac:dyDescent="0.25">
      <c r="B54" s="8" t="s">
        <v>629</v>
      </c>
      <c r="C54" s="71">
        <f t="shared" ref="C54:F54" si="5">C45*0.72</f>
        <v>2320206.881112</v>
      </c>
      <c r="D54" s="71">
        <f t="shared" si="5"/>
        <v>2396638.1686624191</v>
      </c>
      <c r="E54" s="71">
        <f t="shared" si="5"/>
        <v>2540390.5489360262</v>
      </c>
      <c r="F54" s="71">
        <f t="shared" si="5"/>
        <v>2710144.6606568145</v>
      </c>
      <c r="G54" s="98"/>
      <c r="H54" s="98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</row>
    <row r="55" spans="2:29" x14ac:dyDescent="0.25">
      <c r="B55" s="8" t="s">
        <v>630</v>
      </c>
      <c r="C55" s="72"/>
      <c r="D55" s="71">
        <f>C45*0.28</f>
        <v>902302.67598800012</v>
      </c>
      <c r="E55" s="71">
        <f>D45*0.28</f>
        <v>932025.95447982976</v>
      </c>
      <c r="F55" s="71">
        <f>E45*0.28</f>
        <v>987929.6579195658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spans="2:29" x14ac:dyDescent="0.25">
      <c r="B56" s="8" t="s">
        <v>1011</v>
      </c>
      <c r="C56" s="71">
        <f>VLOOKUP($A$1,Data,Data!P$1,FALSE)</f>
        <v>848540.57</v>
      </c>
      <c r="D56" s="72"/>
      <c r="E56" s="72"/>
      <c r="F56" s="72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</row>
    <row r="57" spans="2:29" ht="15.75" x14ac:dyDescent="0.25">
      <c r="B57" s="15" t="s">
        <v>608</v>
      </c>
      <c r="C57" s="68">
        <f>SUM(C56,C54)</f>
        <v>3168747.4511119998</v>
      </c>
      <c r="D57" s="68">
        <f>SUM(D55,D54)</f>
        <v>3298940.8446504194</v>
      </c>
      <c r="E57" s="68">
        <f>SUM(E55,E54)</f>
        <v>3472416.503415856</v>
      </c>
      <c r="F57" s="68">
        <f>SUM(F55,F54)</f>
        <v>3698074.3185763801</v>
      </c>
      <c r="G57" s="68"/>
      <c r="H57" s="68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</row>
    <row r="58" spans="2:29" s="18" customFormat="1" ht="18.75" x14ac:dyDescent="0.3">
      <c r="B58" s="19" t="s">
        <v>631</v>
      </c>
      <c r="C58" s="73">
        <f>C57+C53</f>
        <v>6579066.703799</v>
      </c>
      <c r="D58" s="73">
        <f t="shared" ref="D58:F58" si="6">D57+D53</f>
        <v>6638237.9960189192</v>
      </c>
      <c r="E58" s="73">
        <f t="shared" si="6"/>
        <v>6860560.5739148557</v>
      </c>
      <c r="F58" s="73">
        <f t="shared" si="6"/>
        <v>7136396.2739643808</v>
      </c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2:29" x14ac:dyDescent="0.25"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</row>
    <row r="60" spans="2:29" x14ac:dyDescent="0.25"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</row>
    <row r="61" spans="2:29" x14ac:dyDescent="0.25"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</row>
    <row r="62" spans="2:29" x14ac:dyDescent="0.25"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</row>
  </sheetData>
  <mergeCells count="7">
    <mergeCell ref="B48:F48"/>
    <mergeCell ref="B1:F1"/>
    <mergeCell ref="B28:F28"/>
    <mergeCell ref="B37:F37"/>
    <mergeCell ref="C3:D3"/>
    <mergeCell ref="B12:F12"/>
    <mergeCell ref="B7:F7"/>
  </mergeCells>
  <dataValidations count="1">
    <dataValidation type="list" allowBlank="1" showInputMessage="1" showErrorMessage="1" sqref="D5">
      <formula1>$B$4:$B$296</formula1>
    </dataValidation>
  </dataValidations>
  <printOptions horizontalCentered="1"/>
  <pageMargins left="0.7" right="0.7" top="0.75" bottom="0.75" header="0.3" footer="0.3"/>
  <pageSetup scale="5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Data!$B$4:$B$298</xm:f>
          </x14:formula1>
          <xm:sqref>C5:C6 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98"/>
  <sheetViews>
    <sheetView zoomScaleNormal="100" workbookViewId="0">
      <pane xSplit="7" ySplit="3" topLeftCell="J4" activePane="bottomRight" state="frozen"/>
      <selection pane="topRight" activeCell="H1" sqref="H1"/>
      <selection pane="bottomLeft" activeCell="A4" sqref="A4"/>
      <selection pane="bottomRight" activeCell="J4" sqref="J4"/>
    </sheetView>
  </sheetViews>
  <sheetFormatPr defaultRowHeight="15" x14ac:dyDescent="0.25"/>
  <cols>
    <col min="1" max="1" width="7.5703125" customWidth="1"/>
    <col min="2" max="2" width="20.42578125" bestFit="1" customWidth="1"/>
    <col min="3" max="7" width="15.28515625" hidden="1" customWidth="1"/>
    <col min="8" max="8" width="17.7109375" style="2" hidden="1" customWidth="1"/>
    <col min="9" max="9" width="16" hidden="1" customWidth="1"/>
    <col min="10" max="11" width="19" bestFit="1" customWidth="1"/>
    <col min="12" max="15" width="19" customWidth="1"/>
    <col min="16" max="16" width="16.28515625" bestFit="1" customWidth="1"/>
    <col min="18" max="18" width="16.28515625" bestFit="1" customWidth="1"/>
  </cols>
  <sheetData>
    <row r="1" spans="1:27" x14ac:dyDescent="0.25">
      <c r="A1" s="4">
        <v>1</v>
      </c>
      <c r="B1" s="4">
        <f>1+A1</f>
        <v>2</v>
      </c>
      <c r="C1" s="4">
        <f t="shared" ref="C1:I1" si="0">1+B1</f>
        <v>3</v>
      </c>
      <c r="D1" s="4">
        <f t="shared" si="0"/>
        <v>4</v>
      </c>
      <c r="E1" s="4">
        <f>1+D1</f>
        <v>5</v>
      </c>
      <c r="F1" s="4">
        <f>1+E1</f>
        <v>6</v>
      </c>
      <c r="G1" s="4">
        <f t="shared" si="0"/>
        <v>7</v>
      </c>
      <c r="H1" s="39">
        <f>1+G1</f>
        <v>8</v>
      </c>
      <c r="I1" s="4">
        <f t="shared" si="0"/>
        <v>9</v>
      </c>
      <c r="J1" s="4">
        <v>2019</v>
      </c>
      <c r="K1" s="4">
        <v>2020</v>
      </c>
      <c r="L1" s="4">
        <v>2021</v>
      </c>
      <c r="M1" s="4">
        <v>2022</v>
      </c>
      <c r="N1" s="4">
        <v>2023</v>
      </c>
      <c r="O1" s="4">
        <v>2024</v>
      </c>
      <c r="P1" s="4">
        <v>16</v>
      </c>
      <c r="Q1" s="4">
        <f>P1+1</f>
        <v>17</v>
      </c>
      <c r="R1" s="4">
        <f>Q1+1</f>
        <v>18</v>
      </c>
      <c r="S1" s="4"/>
      <c r="T1" s="4"/>
      <c r="U1" s="4"/>
      <c r="V1" s="4"/>
      <c r="W1" s="4"/>
      <c r="X1" s="4"/>
      <c r="Y1" s="4"/>
      <c r="Z1" s="4"/>
      <c r="AA1" s="4"/>
    </row>
    <row r="2" spans="1:27" s="3" customFormat="1" ht="30" x14ac:dyDescent="0.25">
      <c r="A2" s="3" t="s">
        <v>595</v>
      </c>
      <c r="B2" s="3" t="s">
        <v>596</v>
      </c>
      <c r="H2" s="40" t="s">
        <v>590</v>
      </c>
      <c r="I2" s="3" t="s">
        <v>589</v>
      </c>
      <c r="J2" s="3" t="s">
        <v>975</v>
      </c>
      <c r="K2" s="3" t="s">
        <v>999</v>
      </c>
      <c r="L2" s="3" t="s">
        <v>971</v>
      </c>
      <c r="M2" s="3" t="s">
        <v>976</v>
      </c>
      <c r="N2" s="3" t="s">
        <v>977</v>
      </c>
      <c r="O2" s="3" t="s">
        <v>1004</v>
      </c>
      <c r="P2" s="3" t="s">
        <v>1008</v>
      </c>
      <c r="Q2" s="3" t="s">
        <v>599</v>
      </c>
      <c r="R2" s="3" t="s">
        <v>1007</v>
      </c>
    </row>
    <row r="3" spans="1:27" x14ac:dyDescent="0.25">
      <c r="A3" s="59" t="s">
        <v>640</v>
      </c>
      <c r="B3" s="59" t="s">
        <v>974</v>
      </c>
      <c r="H3" s="2">
        <f>VLOOKUP(A3,VAL!$A$3:$F$298,3,FALSE)</f>
        <v>2243795589</v>
      </c>
      <c r="I3" s="2">
        <f>SUM(I4:I298)</f>
        <v>2166753078.0100002</v>
      </c>
      <c r="J3" s="20">
        <f t="shared" ref="J3:P3" si="1">SUM(J4:J298)</f>
        <v>1279129574623.282</v>
      </c>
      <c r="K3" s="20">
        <f t="shared" si="1"/>
        <v>1378166225565.6702</v>
      </c>
      <c r="L3" s="20">
        <f t="shared" si="1"/>
        <v>1521714473099</v>
      </c>
      <c r="M3" s="20">
        <f t="shared" si="1"/>
        <v>1594410594079</v>
      </c>
      <c r="N3" s="20">
        <f t="shared" si="1"/>
        <v>1671167964969</v>
      </c>
      <c r="O3" s="20">
        <f t="shared" ref="O3" si="2">SUM(O4:O298)</f>
        <v>1750026035720</v>
      </c>
      <c r="P3" s="20">
        <f t="shared" si="1"/>
        <v>96932464.190000072</v>
      </c>
      <c r="Q3" t="str">
        <f>A3</f>
        <v>00000</v>
      </c>
      <c r="R3" s="20">
        <f>SUM(R4:R298)</f>
        <v>931549076.55000019</v>
      </c>
    </row>
    <row r="4" spans="1:27" x14ac:dyDescent="0.25">
      <c r="A4" t="s">
        <v>136</v>
      </c>
      <c r="B4" t="s">
        <v>137</v>
      </c>
      <c r="C4" s="1"/>
      <c r="D4" s="7"/>
      <c r="E4" s="7"/>
      <c r="F4" s="7"/>
      <c r="G4" s="2"/>
      <c r="H4" s="2">
        <f>VLOOKUP(A4,VAL!$A$3:$F$298,3,FALSE)</f>
        <v>5200000</v>
      </c>
      <c r="I4" s="2">
        <v>5200000</v>
      </c>
      <c r="J4" s="2">
        <v>1271394795</v>
      </c>
      <c r="K4" s="2">
        <v>1412053622</v>
      </c>
      <c r="L4" s="2">
        <v>1320974354</v>
      </c>
      <c r="M4" s="2">
        <v>1348995081</v>
      </c>
      <c r="N4" s="2">
        <v>1360896539</v>
      </c>
      <c r="O4" s="2">
        <v>1388323835</v>
      </c>
      <c r="P4" s="2">
        <v>848540.57</v>
      </c>
      <c r="Q4" t="str">
        <f t="shared" ref="Q4:Q67" si="3">A4</f>
        <v>14005</v>
      </c>
      <c r="R4" s="2">
        <v>1672577.49</v>
      </c>
    </row>
    <row r="5" spans="1:27" x14ac:dyDescent="0.25">
      <c r="A5" t="s">
        <v>265</v>
      </c>
      <c r="B5" t="s">
        <v>266</v>
      </c>
      <c r="C5" s="1"/>
      <c r="D5" s="7"/>
      <c r="E5" s="7"/>
      <c r="F5" s="7"/>
      <c r="G5" s="2"/>
      <c r="H5" s="2">
        <f>VLOOKUP(A5,VAL!$A$3:$F$298,3,FALSE)</f>
        <v>683833</v>
      </c>
      <c r="I5" s="2">
        <v>683833</v>
      </c>
      <c r="J5" s="2">
        <v>436147055.30000001</v>
      </c>
      <c r="K5" s="2">
        <v>504154971.68000001</v>
      </c>
      <c r="L5" s="2">
        <v>512959194</v>
      </c>
      <c r="M5" s="2">
        <v>555666630</v>
      </c>
      <c r="N5" s="2">
        <v>594727718</v>
      </c>
      <c r="O5" s="2">
        <v>646601684</v>
      </c>
      <c r="P5" s="2">
        <v>58538.29</v>
      </c>
      <c r="Q5" t="str">
        <f t="shared" si="3"/>
        <v>21226</v>
      </c>
      <c r="R5" s="2">
        <v>340200.25</v>
      </c>
    </row>
    <row r="6" spans="1:27" x14ac:dyDescent="0.25">
      <c r="A6" t="s">
        <v>287</v>
      </c>
      <c r="B6" t="s">
        <v>288</v>
      </c>
      <c r="C6" s="1"/>
      <c r="D6" s="7"/>
      <c r="E6" s="7"/>
      <c r="F6" s="7"/>
      <c r="G6" s="2"/>
      <c r="H6" s="2">
        <f>VLOOKUP(A6,VAL!$A$3:$F$298,3,FALSE)</f>
        <v>210000</v>
      </c>
      <c r="I6" s="2">
        <v>210000</v>
      </c>
      <c r="J6" s="2">
        <v>79682287</v>
      </c>
      <c r="K6" s="2">
        <v>78303068</v>
      </c>
      <c r="L6" s="2">
        <v>82571817</v>
      </c>
      <c r="M6" s="2">
        <v>80582436</v>
      </c>
      <c r="N6" s="2">
        <v>83759231</v>
      </c>
      <c r="O6" s="2">
        <v>85847363</v>
      </c>
      <c r="P6" s="2">
        <v>3747.42</v>
      </c>
      <c r="Q6" t="str">
        <f t="shared" si="3"/>
        <v>22017</v>
      </c>
      <c r="R6" s="2">
        <v>92749.98</v>
      </c>
    </row>
    <row r="7" spans="1:27" x14ac:dyDescent="0.25">
      <c r="A7" t="s">
        <v>391</v>
      </c>
      <c r="B7" t="s">
        <v>392</v>
      </c>
      <c r="C7" s="1"/>
      <c r="D7" s="7"/>
      <c r="E7" s="7"/>
      <c r="F7" s="7"/>
      <c r="G7" s="2"/>
      <c r="H7" s="2">
        <f>VLOOKUP(A7,VAL!$A$3:$F$298,3,FALSE)</f>
        <v>7623438</v>
      </c>
      <c r="I7" s="2">
        <v>6794150</v>
      </c>
      <c r="J7" s="2">
        <v>6247578413</v>
      </c>
      <c r="K7" s="2">
        <v>6742753097</v>
      </c>
      <c r="L7" s="2">
        <v>7506296294</v>
      </c>
      <c r="M7" s="2">
        <v>8167071868</v>
      </c>
      <c r="N7" s="2">
        <v>8810751789</v>
      </c>
      <c r="O7" s="2">
        <v>9644483376</v>
      </c>
      <c r="P7" s="2">
        <v>0</v>
      </c>
      <c r="Q7" t="str">
        <f t="shared" si="3"/>
        <v>29103</v>
      </c>
      <c r="R7" s="2">
        <v>3237611.85</v>
      </c>
    </row>
    <row r="8" spans="1:27" x14ac:dyDescent="0.25">
      <c r="A8" t="s">
        <v>415</v>
      </c>
      <c r="B8" t="s">
        <v>416</v>
      </c>
      <c r="C8" s="1"/>
      <c r="D8" s="7"/>
      <c r="E8" s="7"/>
      <c r="F8" s="7"/>
      <c r="G8" s="2"/>
      <c r="H8" s="2">
        <f>VLOOKUP(A8,VAL!$A$3:$F$298,3,FALSE)</f>
        <v>14541698</v>
      </c>
      <c r="I8" s="2">
        <v>14541698</v>
      </c>
      <c r="J8" s="2">
        <v>4726690928</v>
      </c>
      <c r="K8" s="2">
        <v>5088268664</v>
      </c>
      <c r="L8" s="2">
        <v>5581411403</v>
      </c>
      <c r="M8" s="2">
        <v>5747666449</v>
      </c>
      <c r="N8" s="2">
        <v>5994039123</v>
      </c>
      <c r="O8" s="2">
        <v>6173221535</v>
      </c>
      <c r="P8" s="2">
        <v>340473.08</v>
      </c>
      <c r="Q8" t="str">
        <f t="shared" si="3"/>
        <v>31016</v>
      </c>
      <c r="R8" s="2">
        <v>3624570</v>
      </c>
    </row>
    <row r="9" spans="1:27" x14ac:dyDescent="0.25">
      <c r="A9" t="s">
        <v>12</v>
      </c>
      <c r="B9" t="s">
        <v>13</v>
      </c>
      <c r="C9" s="1"/>
      <c r="D9" s="7"/>
      <c r="E9" s="7"/>
      <c r="F9" s="7"/>
      <c r="G9" s="2"/>
      <c r="H9" s="2">
        <f>VLOOKUP(A9,VAL!$A$3:$F$298,3,FALSE)</f>
        <v>652000</v>
      </c>
      <c r="I9" s="2">
        <v>652000</v>
      </c>
      <c r="J9" s="2">
        <v>379559065</v>
      </c>
      <c r="K9" s="2">
        <v>385237192</v>
      </c>
      <c r="L9" s="2">
        <v>415555060</v>
      </c>
      <c r="M9" s="2">
        <v>442312086</v>
      </c>
      <c r="N9" s="2">
        <v>456879576</v>
      </c>
      <c r="O9" s="2">
        <v>473065953</v>
      </c>
      <c r="P9" s="2">
        <v>122664.43</v>
      </c>
      <c r="Q9" t="str">
        <f t="shared" si="3"/>
        <v>02420</v>
      </c>
      <c r="R9" s="2">
        <v>300863</v>
      </c>
    </row>
    <row r="10" spans="1:27" x14ac:dyDescent="0.25">
      <c r="A10" t="s">
        <v>199</v>
      </c>
      <c r="B10" t="s">
        <v>200</v>
      </c>
      <c r="C10" s="1"/>
      <c r="D10" s="7"/>
      <c r="E10" s="7"/>
      <c r="F10" s="7"/>
      <c r="G10" s="2"/>
      <c r="H10" s="2">
        <f>VLOOKUP(A10,VAL!$A$3:$F$298,3,FALSE)</f>
        <v>45400000</v>
      </c>
      <c r="I10" s="2">
        <v>45400000</v>
      </c>
      <c r="J10" s="2">
        <v>13005891148</v>
      </c>
      <c r="K10" s="2">
        <v>13916579293</v>
      </c>
      <c r="L10" s="2">
        <v>14576933503</v>
      </c>
      <c r="M10" s="2">
        <v>15013664301</v>
      </c>
      <c r="N10" s="2">
        <v>15172811538</v>
      </c>
      <c r="O10" s="2">
        <v>15272553909</v>
      </c>
      <c r="P10" s="2">
        <v>1510049.26</v>
      </c>
      <c r="Q10" t="str">
        <f t="shared" si="3"/>
        <v>17408</v>
      </c>
      <c r="R10" s="2">
        <v>16484188.17</v>
      </c>
    </row>
    <row r="11" spans="1:27" x14ac:dyDescent="0.25">
      <c r="A11" t="s">
        <v>217</v>
      </c>
      <c r="B11" t="s">
        <v>218</v>
      </c>
      <c r="C11" s="1"/>
      <c r="D11" s="7"/>
      <c r="E11" s="7"/>
      <c r="F11" s="7"/>
      <c r="G11" s="2"/>
      <c r="H11" s="2">
        <f>VLOOKUP(A11,VAL!$A$3:$F$298,3,FALSE)</f>
        <v>10600000</v>
      </c>
      <c r="I11" s="2">
        <v>10600000</v>
      </c>
      <c r="J11" s="2">
        <v>8364266463</v>
      </c>
      <c r="K11" s="2">
        <v>9177489644</v>
      </c>
      <c r="L11" s="2">
        <v>10462618973</v>
      </c>
      <c r="M11" s="2">
        <v>11564266682</v>
      </c>
      <c r="N11" s="2">
        <v>12917196476</v>
      </c>
      <c r="O11" s="2">
        <v>14253217781</v>
      </c>
      <c r="P11" s="2">
        <v>0</v>
      </c>
      <c r="Q11" t="str">
        <f t="shared" si="3"/>
        <v>18303</v>
      </c>
      <c r="R11" s="2">
        <v>4569390.3499999996</v>
      </c>
    </row>
    <row r="12" spans="1:27" x14ac:dyDescent="0.25">
      <c r="A12" t="s">
        <v>64</v>
      </c>
      <c r="B12" t="s">
        <v>65</v>
      </c>
      <c r="C12" s="1"/>
      <c r="D12" s="7"/>
      <c r="E12" s="7"/>
      <c r="F12" s="7"/>
      <c r="G12" s="2"/>
      <c r="H12" s="2">
        <f>VLOOKUP(A12,VAL!$A$3:$F$298,3,FALSE)</f>
        <v>33260000</v>
      </c>
      <c r="I12" s="2">
        <v>33260000</v>
      </c>
      <c r="J12" s="2">
        <v>10599887243</v>
      </c>
      <c r="K12" s="2">
        <v>11323320162</v>
      </c>
      <c r="L12" s="2">
        <v>12779210448</v>
      </c>
      <c r="M12" s="2">
        <v>13504041269</v>
      </c>
      <c r="N12" s="2">
        <v>14181148579</v>
      </c>
      <c r="O12" s="2">
        <v>14892331032</v>
      </c>
      <c r="P12" s="2">
        <v>998516.06</v>
      </c>
      <c r="Q12" t="str">
        <f t="shared" si="3"/>
        <v>06119</v>
      </c>
      <c r="R12" s="2">
        <v>13412472.73</v>
      </c>
    </row>
    <row r="13" spans="1:27" x14ac:dyDescent="0.25">
      <c r="A13" t="s">
        <v>194</v>
      </c>
      <c r="B13" t="s">
        <v>195</v>
      </c>
      <c r="C13" s="1"/>
      <c r="D13" s="7"/>
      <c r="E13" s="7"/>
      <c r="F13" s="7"/>
      <c r="G13" s="2"/>
      <c r="H13" s="2">
        <f>VLOOKUP(A13,VAL!$A$3:$F$298,3,FALSE)</f>
        <v>68000000</v>
      </c>
      <c r="I13" s="2">
        <v>68000000</v>
      </c>
      <c r="J13" s="2">
        <v>72429545401</v>
      </c>
      <c r="K13" s="2">
        <v>76525448992</v>
      </c>
      <c r="L13" s="2">
        <v>85167154855</v>
      </c>
      <c r="M13" s="2">
        <v>88117621851</v>
      </c>
      <c r="N13" s="2">
        <v>89666287013</v>
      </c>
      <c r="O13" s="2">
        <v>92520986863</v>
      </c>
      <c r="P13" s="2">
        <v>0</v>
      </c>
      <c r="Q13" t="str">
        <f t="shared" si="3"/>
        <v>17405</v>
      </c>
      <c r="R13" s="2">
        <v>24896567.109999999</v>
      </c>
    </row>
    <row r="14" spans="1:27" x14ac:dyDescent="0.25">
      <c r="A14" t="s">
        <v>519</v>
      </c>
      <c r="B14" t="s">
        <v>520</v>
      </c>
      <c r="C14" s="1"/>
      <c r="D14" s="7"/>
      <c r="E14" s="7"/>
      <c r="F14" s="7"/>
      <c r="G14" s="2"/>
      <c r="H14" s="2">
        <f>VLOOKUP(A14,VAL!$A$3:$F$298,3,FALSE)</f>
        <v>34900000</v>
      </c>
      <c r="I14" s="2">
        <v>34900000</v>
      </c>
      <c r="J14" s="2">
        <v>15796966783</v>
      </c>
      <c r="K14" s="2">
        <v>17611229666</v>
      </c>
      <c r="L14" s="2">
        <v>18446101165</v>
      </c>
      <c r="M14" s="2">
        <v>20029009701</v>
      </c>
      <c r="N14" s="2">
        <v>21837301014</v>
      </c>
      <c r="O14" s="2">
        <v>24024185753</v>
      </c>
      <c r="P14" s="2">
        <v>0</v>
      </c>
      <c r="Q14" t="str">
        <f t="shared" si="3"/>
        <v>37501</v>
      </c>
      <c r="R14" s="2">
        <v>14069330.710000001</v>
      </c>
    </row>
    <row r="15" spans="1:27" x14ac:dyDescent="0.25">
      <c r="A15" t="s">
        <v>2</v>
      </c>
      <c r="B15" t="s">
        <v>3</v>
      </c>
      <c r="C15" s="1"/>
      <c r="D15" s="7"/>
      <c r="E15" s="7"/>
      <c r="F15" s="7"/>
      <c r="G15" s="2"/>
      <c r="H15" s="2">
        <f>VLOOKUP(A15,VAL!$A$3:$F$298,3,FALSE)</f>
        <v>40000</v>
      </c>
      <c r="I15" s="2">
        <v>40000</v>
      </c>
      <c r="J15" s="2">
        <v>21271879</v>
      </c>
      <c r="K15" s="2">
        <v>21304085</v>
      </c>
      <c r="L15" s="2">
        <v>22678769</v>
      </c>
      <c r="M15" s="2">
        <v>22576633</v>
      </c>
      <c r="N15" s="2">
        <v>23897371</v>
      </c>
      <c r="O15" s="2">
        <v>24341715</v>
      </c>
      <c r="P15" s="2">
        <v>0</v>
      </c>
      <c r="Q15" t="str">
        <f t="shared" si="3"/>
        <v>01122</v>
      </c>
      <c r="R15" s="2">
        <v>15179.37</v>
      </c>
    </row>
    <row r="16" spans="1:27" x14ac:dyDescent="0.25">
      <c r="A16" t="s">
        <v>369</v>
      </c>
      <c r="B16" t="s">
        <v>370</v>
      </c>
      <c r="C16" s="1"/>
      <c r="D16" s="7"/>
      <c r="E16" s="7"/>
      <c r="F16" s="7"/>
      <c r="G16" s="2"/>
      <c r="H16" s="2">
        <f>VLOOKUP(A16,VAL!$A$3:$F$298,3,FALSE)</f>
        <v>25500000</v>
      </c>
      <c r="I16" s="2">
        <v>25500000</v>
      </c>
      <c r="J16" s="2">
        <v>12620771580</v>
      </c>
      <c r="K16" s="2">
        <v>13875022261</v>
      </c>
      <c r="L16" s="2">
        <v>15526513551</v>
      </c>
      <c r="M16" s="2">
        <v>16393434686</v>
      </c>
      <c r="N16" s="2">
        <v>17092417845</v>
      </c>
      <c r="O16" s="2">
        <v>17839117543</v>
      </c>
      <c r="P16" s="2">
        <v>3008188.08</v>
      </c>
      <c r="Q16" t="str">
        <f t="shared" si="3"/>
        <v>27403</v>
      </c>
      <c r="R16" s="2">
        <v>13977100</v>
      </c>
    </row>
    <row r="17" spans="1:18" x14ac:dyDescent="0.25">
      <c r="A17" t="s">
        <v>239</v>
      </c>
      <c r="B17" t="s">
        <v>240</v>
      </c>
      <c r="C17" s="1"/>
      <c r="D17" s="7"/>
      <c r="E17" s="7"/>
      <c r="F17" s="7"/>
      <c r="G17" s="2"/>
      <c r="H17" s="2">
        <f>VLOOKUP(A17,VAL!$A$3:$F$298,3,FALSE)</f>
        <v>300000</v>
      </c>
      <c r="I17" s="2">
        <v>300000</v>
      </c>
      <c r="J17" s="2">
        <v>413220679.87</v>
      </c>
      <c r="K17" s="2">
        <v>403534119</v>
      </c>
      <c r="L17" s="2">
        <v>378374463</v>
      </c>
      <c r="M17" s="2">
        <v>361645651</v>
      </c>
      <c r="N17" s="2">
        <v>349782503</v>
      </c>
      <c r="O17" s="2">
        <v>337127676</v>
      </c>
      <c r="P17" s="2">
        <v>0</v>
      </c>
      <c r="Q17" t="str">
        <f t="shared" si="3"/>
        <v>20203</v>
      </c>
      <c r="R17" s="2">
        <v>136213.57</v>
      </c>
    </row>
    <row r="18" spans="1:18" x14ac:dyDescent="0.25">
      <c r="A18" t="s">
        <v>523</v>
      </c>
      <c r="B18" t="s">
        <v>524</v>
      </c>
      <c r="C18" s="1"/>
      <c r="D18" s="7"/>
      <c r="E18" s="7"/>
      <c r="F18" s="7"/>
      <c r="G18" s="2"/>
      <c r="H18" s="2">
        <f>VLOOKUP(A18,VAL!$A$3:$F$298,3,FALSE)</f>
        <v>7340000</v>
      </c>
      <c r="I18" s="2">
        <v>5503375</v>
      </c>
      <c r="J18" s="2">
        <v>4290480814</v>
      </c>
      <c r="K18" s="2">
        <v>4763490860</v>
      </c>
      <c r="L18" s="2">
        <v>4871409708</v>
      </c>
      <c r="M18" s="2">
        <v>5227547107</v>
      </c>
      <c r="N18" s="2">
        <v>5708704726</v>
      </c>
      <c r="O18" s="2">
        <v>6089728710</v>
      </c>
      <c r="P18" s="2">
        <v>0</v>
      </c>
      <c r="Q18" t="str">
        <f t="shared" si="3"/>
        <v>37503</v>
      </c>
      <c r="R18" s="2">
        <v>2690245.37</v>
      </c>
    </row>
    <row r="19" spans="1:18" x14ac:dyDescent="0.25">
      <c r="A19" t="s">
        <v>269</v>
      </c>
      <c r="B19" t="s">
        <v>270</v>
      </c>
      <c r="C19" s="1"/>
      <c r="D19" s="7"/>
      <c r="E19" s="7"/>
      <c r="F19" s="7"/>
      <c r="G19" s="2"/>
      <c r="H19" s="2">
        <f>VLOOKUP(A19,VAL!$A$3:$F$298,3,FALSE)</f>
        <v>250000</v>
      </c>
      <c r="I19" s="2">
        <v>250000</v>
      </c>
      <c r="J19" s="2">
        <v>133737639.8</v>
      </c>
      <c r="K19" s="2">
        <v>164586934.61000001</v>
      </c>
      <c r="L19" s="2">
        <v>146156466</v>
      </c>
      <c r="M19" s="2">
        <v>153301952</v>
      </c>
      <c r="N19" s="2">
        <v>164206267</v>
      </c>
      <c r="O19" s="2">
        <v>174900067</v>
      </c>
      <c r="P19" s="2">
        <v>0</v>
      </c>
      <c r="Q19" t="str">
        <f t="shared" si="3"/>
        <v>21234</v>
      </c>
      <c r="R19" s="2">
        <v>118450</v>
      </c>
    </row>
    <row r="20" spans="1:18" x14ac:dyDescent="0.25">
      <c r="A20" t="s">
        <v>215</v>
      </c>
      <c r="B20" t="s">
        <v>216</v>
      </c>
      <c r="C20" s="1"/>
      <c r="D20" s="7"/>
      <c r="E20" s="7"/>
      <c r="F20" s="7"/>
      <c r="G20" s="2"/>
      <c r="H20" s="2">
        <f>VLOOKUP(A20,VAL!$A$3:$F$298,3,FALSE)</f>
        <v>6652154</v>
      </c>
      <c r="I20" s="2">
        <v>6652154</v>
      </c>
      <c r="J20" s="2">
        <v>4442847999.5</v>
      </c>
      <c r="K20" s="2">
        <v>4933504730</v>
      </c>
      <c r="L20" s="2">
        <v>5532506404</v>
      </c>
      <c r="M20" s="2">
        <v>6039802393</v>
      </c>
      <c r="N20" s="2">
        <v>6786925473</v>
      </c>
      <c r="O20" s="2">
        <v>7605467657</v>
      </c>
      <c r="P20" s="2">
        <v>170484.98</v>
      </c>
      <c r="Q20" t="str">
        <f t="shared" si="3"/>
        <v>18100</v>
      </c>
      <c r="R20" s="2">
        <v>4097327.64</v>
      </c>
    </row>
    <row r="21" spans="1:18" x14ac:dyDescent="0.25">
      <c r="A21" t="s">
        <v>319</v>
      </c>
      <c r="B21" t="s">
        <v>320</v>
      </c>
      <c r="C21" s="1"/>
      <c r="D21" s="7"/>
      <c r="E21" s="7"/>
      <c r="F21" s="7"/>
      <c r="G21" s="2"/>
      <c r="H21" s="2">
        <f>VLOOKUP(A21,VAL!$A$3:$F$298,3,FALSE)</f>
        <v>672176</v>
      </c>
      <c r="I21" s="2">
        <v>672176</v>
      </c>
      <c r="J21" s="2">
        <v>460821635</v>
      </c>
      <c r="K21" s="2">
        <v>474043636</v>
      </c>
      <c r="L21" s="2">
        <v>511649681</v>
      </c>
      <c r="M21" s="2">
        <v>516671711</v>
      </c>
      <c r="N21" s="2">
        <v>529669132</v>
      </c>
      <c r="O21" s="2">
        <v>552525262</v>
      </c>
      <c r="P21" s="2">
        <v>214119.82</v>
      </c>
      <c r="Q21" t="str">
        <f t="shared" si="3"/>
        <v>24111</v>
      </c>
      <c r="R21" s="2">
        <v>318476.99</v>
      </c>
    </row>
    <row r="22" spans="1:18" x14ac:dyDescent="0.25">
      <c r="A22" t="s">
        <v>86</v>
      </c>
      <c r="B22" t="s">
        <v>87</v>
      </c>
      <c r="C22" s="1"/>
      <c r="D22" s="7"/>
      <c r="E22" s="7"/>
      <c r="F22" s="7"/>
      <c r="G22" s="2"/>
      <c r="H22" s="2">
        <f>VLOOKUP(A22,VAL!$A$3:$F$298,3,FALSE)</f>
        <v>285134</v>
      </c>
      <c r="I22" s="2">
        <v>285134</v>
      </c>
      <c r="J22" s="2">
        <v>159130055</v>
      </c>
      <c r="K22" s="2">
        <v>166734063</v>
      </c>
      <c r="L22" s="2">
        <v>176359085</v>
      </c>
      <c r="M22" s="2">
        <v>182993528</v>
      </c>
      <c r="N22" s="2">
        <v>193978788</v>
      </c>
      <c r="O22" s="2">
        <v>203214845</v>
      </c>
      <c r="P22" s="2">
        <v>299273.09000000003</v>
      </c>
      <c r="Q22" t="str">
        <f t="shared" si="3"/>
        <v>09075</v>
      </c>
      <c r="R22" s="2">
        <v>136447.29</v>
      </c>
    </row>
    <row r="23" spans="1:18" x14ac:dyDescent="0.25">
      <c r="A23" t="s">
        <v>170</v>
      </c>
      <c r="B23" t="s">
        <v>171</v>
      </c>
      <c r="C23" s="1"/>
      <c r="D23" s="7"/>
      <c r="E23" s="7"/>
      <c r="F23" s="7"/>
      <c r="G23" s="2"/>
      <c r="H23" s="2">
        <f>VLOOKUP(A23,VAL!$A$3:$F$298,3,FALSE)</f>
        <v>314681</v>
      </c>
      <c r="I23" s="2">
        <v>228088.67</v>
      </c>
      <c r="J23" s="2">
        <v>302793922</v>
      </c>
      <c r="K23" s="2">
        <v>303966979</v>
      </c>
      <c r="L23" s="2">
        <v>324666553</v>
      </c>
      <c r="M23" s="2">
        <v>351760451</v>
      </c>
      <c r="N23" s="2">
        <v>370729191</v>
      </c>
      <c r="O23" s="2">
        <v>372022150</v>
      </c>
      <c r="P23" s="2">
        <v>0</v>
      </c>
      <c r="Q23" t="str">
        <f t="shared" si="3"/>
        <v>16046</v>
      </c>
      <c r="R23" s="2">
        <v>123936.5</v>
      </c>
    </row>
    <row r="24" spans="1:18" x14ac:dyDescent="0.25">
      <c r="A24" t="s">
        <v>387</v>
      </c>
      <c r="B24" t="s">
        <v>388</v>
      </c>
      <c r="C24" s="1"/>
      <c r="D24" s="7"/>
      <c r="E24" s="7"/>
      <c r="F24" s="7"/>
      <c r="G24" s="2"/>
      <c r="H24" s="2">
        <f>VLOOKUP(A24,VAL!$A$3:$F$298,3,FALSE)</f>
        <v>9100000</v>
      </c>
      <c r="I24" s="2">
        <v>9100000</v>
      </c>
      <c r="J24" s="2">
        <v>3723611061</v>
      </c>
      <c r="K24" s="2">
        <v>4024115440</v>
      </c>
      <c r="L24" s="2">
        <v>4520076278</v>
      </c>
      <c r="M24" s="2">
        <v>4868900344</v>
      </c>
      <c r="N24" s="2">
        <v>5411064660</v>
      </c>
      <c r="O24" s="2">
        <v>6044644269</v>
      </c>
      <c r="P24" s="2">
        <v>0</v>
      </c>
      <c r="Q24" t="str">
        <f t="shared" si="3"/>
        <v>29100</v>
      </c>
      <c r="R24" s="2">
        <v>4181405.72</v>
      </c>
    </row>
    <row r="25" spans="1:18" x14ac:dyDescent="0.25">
      <c r="A25" t="s">
        <v>62</v>
      </c>
      <c r="B25" t="s">
        <v>63</v>
      </c>
      <c r="C25" s="1"/>
      <c r="D25" s="7"/>
      <c r="E25" s="7"/>
      <c r="F25" s="7"/>
      <c r="G25" s="2"/>
      <c r="H25" s="2">
        <f>VLOOKUP(A25,VAL!$A$3:$F$298,3,FALSE)</f>
        <v>16583000</v>
      </c>
      <c r="I25" s="2">
        <v>16583000</v>
      </c>
      <c r="J25" s="2">
        <v>6062219212</v>
      </c>
      <c r="K25" s="2">
        <v>6377588029</v>
      </c>
      <c r="L25" s="2">
        <v>7207840304</v>
      </c>
      <c r="M25" s="2">
        <v>7583735102</v>
      </c>
      <c r="N25" s="2">
        <v>7779915649</v>
      </c>
      <c r="O25" s="2">
        <v>8185613553</v>
      </c>
      <c r="P25" s="2">
        <v>547038.54</v>
      </c>
      <c r="Q25" t="str">
        <f t="shared" si="3"/>
        <v>06117</v>
      </c>
      <c r="R25" s="2">
        <v>6496509.6500000004</v>
      </c>
    </row>
    <row r="26" spans="1:18" x14ac:dyDescent="0.25">
      <c r="A26" t="s">
        <v>46</v>
      </c>
      <c r="B26" t="s">
        <v>47</v>
      </c>
      <c r="C26" s="1"/>
      <c r="D26" s="7"/>
      <c r="E26" s="7"/>
      <c r="F26" s="7"/>
      <c r="G26" s="2"/>
      <c r="H26" s="2">
        <f>VLOOKUP(A26,VAL!$A$3:$F$298,3,FALSE)</f>
        <v>275000</v>
      </c>
      <c r="I26" s="2">
        <v>276341.59999999998</v>
      </c>
      <c r="J26" s="2">
        <v>139062654</v>
      </c>
      <c r="K26" s="2">
        <v>143559463</v>
      </c>
      <c r="L26" s="2">
        <v>149164052</v>
      </c>
      <c r="M26" s="2">
        <v>156542158</v>
      </c>
      <c r="N26" s="2">
        <v>162666993</v>
      </c>
      <c r="O26" s="2">
        <v>167925535</v>
      </c>
      <c r="P26" s="2">
        <v>160469.88</v>
      </c>
      <c r="Q26" t="str">
        <f t="shared" si="3"/>
        <v>05401</v>
      </c>
      <c r="R26" s="2">
        <v>130295</v>
      </c>
    </row>
    <row r="27" spans="1:18" x14ac:dyDescent="0.25">
      <c r="A27" t="s">
        <v>353</v>
      </c>
      <c r="B27" t="s">
        <v>354</v>
      </c>
      <c r="C27" s="1"/>
      <c r="D27" s="7"/>
      <c r="E27" s="7"/>
      <c r="F27" s="7"/>
      <c r="G27" s="2"/>
      <c r="H27" s="2">
        <f>VLOOKUP(A27,VAL!$A$3:$F$298,3,FALSE)</f>
        <v>607000</v>
      </c>
      <c r="I27" s="2">
        <v>607000</v>
      </c>
      <c r="J27" s="2">
        <v>123591715</v>
      </c>
      <c r="K27" s="2">
        <v>133177949</v>
      </c>
      <c r="L27" s="2">
        <v>163421021</v>
      </c>
      <c r="M27" s="2">
        <v>176999386</v>
      </c>
      <c r="N27" s="2">
        <v>186773377</v>
      </c>
      <c r="O27" s="2">
        <v>204525487</v>
      </c>
      <c r="P27" s="2">
        <v>44043.24</v>
      </c>
      <c r="Q27" t="str">
        <f t="shared" si="3"/>
        <v>27019</v>
      </c>
      <c r="R27" s="2">
        <v>157749.28</v>
      </c>
    </row>
    <row r="28" spans="1:18" x14ac:dyDescent="0.25">
      <c r="A28" t="s">
        <v>36</v>
      </c>
      <c r="B28" t="s">
        <v>37</v>
      </c>
      <c r="C28" s="1"/>
      <c r="D28" s="7"/>
      <c r="E28" s="7"/>
      <c r="F28" s="7"/>
      <c r="G28" s="2"/>
      <c r="H28" s="2">
        <f>VLOOKUP(A28,VAL!$A$3:$F$298,3,FALSE)</f>
        <v>3195365</v>
      </c>
      <c r="I28" s="2">
        <v>3195365</v>
      </c>
      <c r="J28" s="2">
        <v>2707334479</v>
      </c>
      <c r="K28" s="2">
        <v>3089854467</v>
      </c>
      <c r="L28" s="2">
        <v>3173991818</v>
      </c>
      <c r="M28" s="2">
        <v>3486676540</v>
      </c>
      <c r="N28" s="2">
        <v>3704650491</v>
      </c>
      <c r="O28" s="2">
        <v>3972602276</v>
      </c>
      <c r="P28" s="2">
        <v>0</v>
      </c>
      <c r="Q28" t="str">
        <f t="shared" si="3"/>
        <v>04228</v>
      </c>
      <c r="R28" s="2">
        <v>1529103.74</v>
      </c>
    </row>
    <row r="29" spans="1:18" x14ac:dyDescent="0.25">
      <c r="A29" t="s">
        <v>34</v>
      </c>
      <c r="B29" t="s">
        <v>35</v>
      </c>
      <c r="C29" s="1"/>
      <c r="D29" s="7"/>
      <c r="E29" s="7"/>
      <c r="F29" s="7"/>
      <c r="G29" s="2"/>
      <c r="H29" s="2">
        <f>VLOOKUP(A29,VAL!$A$3:$F$298,3,FALSE)</f>
        <v>1462859</v>
      </c>
      <c r="I29" s="2">
        <v>1462859</v>
      </c>
      <c r="J29" s="2">
        <v>818511282</v>
      </c>
      <c r="K29" s="2">
        <v>886510513</v>
      </c>
      <c r="L29" s="2">
        <v>946581995</v>
      </c>
      <c r="M29" s="2">
        <v>1038042996</v>
      </c>
      <c r="N29" s="2">
        <v>1110102937</v>
      </c>
      <c r="O29" s="2">
        <v>1207985844</v>
      </c>
      <c r="P29" s="2">
        <v>334485.27</v>
      </c>
      <c r="Q29" t="str">
        <f t="shared" si="3"/>
        <v>04222</v>
      </c>
      <c r="R29" s="2">
        <v>627772.21</v>
      </c>
    </row>
    <row r="30" spans="1:18" x14ac:dyDescent="0.25">
      <c r="A30" t="s">
        <v>76</v>
      </c>
      <c r="B30" t="s">
        <v>77</v>
      </c>
      <c r="C30" s="1"/>
      <c r="D30" s="7"/>
      <c r="E30" s="7"/>
      <c r="F30" s="7"/>
      <c r="G30" s="2"/>
      <c r="H30" s="2">
        <f>VLOOKUP(A30,VAL!$A$3:$F$298,3,FALSE)</f>
        <v>1455000</v>
      </c>
      <c r="I30" s="2">
        <v>1455000</v>
      </c>
      <c r="J30" s="2">
        <v>973409302</v>
      </c>
      <c r="K30" s="2">
        <v>1109342056.4300001</v>
      </c>
      <c r="L30" s="2">
        <v>1125618969</v>
      </c>
      <c r="M30" s="2">
        <v>1228361636</v>
      </c>
      <c r="N30" s="2">
        <v>1341740409</v>
      </c>
      <c r="O30" s="2">
        <v>1447782674</v>
      </c>
      <c r="P30" s="2">
        <v>143676.62</v>
      </c>
      <c r="Q30" t="str">
        <f t="shared" si="3"/>
        <v>08401</v>
      </c>
      <c r="R30" s="2">
        <v>760449</v>
      </c>
    </row>
    <row r="31" spans="1:18" x14ac:dyDescent="0.25">
      <c r="A31" t="s">
        <v>241</v>
      </c>
      <c r="B31" t="s">
        <v>242</v>
      </c>
      <c r="C31" s="1"/>
      <c r="D31" s="7"/>
      <c r="E31" s="7"/>
      <c r="F31" s="7"/>
      <c r="G31" s="2"/>
      <c r="H31" s="2">
        <f>VLOOKUP(A31,VAL!$A$3:$F$298,3,FALSE)</f>
        <v>225000</v>
      </c>
      <c r="I31" s="2">
        <v>225000</v>
      </c>
      <c r="J31" s="2">
        <v>147755611.16999999</v>
      </c>
      <c r="K31" s="2">
        <v>143927583</v>
      </c>
      <c r="L31" s="2">
        <v>138845960</v>
      </c>
      <c r="M31" s="2">
        <v>138392736</v>
      </c>
      <c r="N31" s="2">
        <v>138080238</v>
      </c>
      <c r="O31" s="2">
        <v>135328896</v>
      </c>
      <c r="P31" s="2">
        <v>0</v>
      </c>
      <c r="Q31" t="str">
        <f t="shared" si="3"/>
        <v>20215</v>
      </c>
      <c r="R31" s="2">
        <v>106605</v>
      </c>
    </row>
    <row r="32" spans="1:18" x14ac:dyDescent="0.25">
      <c r="A32" t="s">
        <v>221</v>
      </c>
      <c r="B32" t="s">
        <v>222</v>
      </c>
      <c r="C32" s="1"/>
      <c r="D32" s="7"/>
      <c r="E32" s="7"/>
      <c r="F32" s="7"/>
      <c r="G32" s="2"/>
      <c r="H32" s="2">
        <f>VLOOKUP(A32,VAL!$A$3:$F$298,3,FALSE)</f>
        <v>22900000</v>
      </c>
      <c r="I32" s="2">
        <v>22900000</v>
      </c>
      <c r="J32" s="2">
        <v>8441276517</v>
      </c>
      <c r="K32" s="2">
        <v>9386593416</v>
      </c>
      <c r="L32" s="2">
        <v>9720609384</v>
      </c>
      <c r="M32" s="2">
        <v>10444533640</v>
      </c>
      <c r="N32" s="2">
        <v>11607126265</v>
      </c>
      <c r="O32" s="2">
        <v>12263221189</v>
      </c>
      <c r="P32" s="2">
        <v>1058660.5900000001</v>
      </c>
      <c r="Q32" t="str">
        <f t="shared" si="3"/>
        <v>18401</v>
      </c>
      <c r="R32" s="2">
        <v>6704270</v>
      </c>
    </row>
    <row r="33" spans="1:18" x14ac:dyDescent="0.25">
      <c r="A33" t="s">
        <v>447</v>
      </c>
      <c r="B33" t="s">
        <v>448</v>
      </c>
      <c r="C33" s="1"/>
      <c r="D33" s="7"/>
      <c r="E33" s="7"/>
      <c r="F33" s="7"/>
      <c r="G33" s="2"/>
      <c r="H33" s="2">
        <f>VLOOKUP(A33,VAL!$A$3:$F$298,3,FALSE)</f>
        <v>13646750</v>
      </c>
      <c r="I33" s="2">
        <v>13646750</v>
      </c>
      <c r="J33" s="2">
        <v>8964462238</v>
      </c>
      <c r="K33" s="2">
        <v>9888686136</v>
      </c>
      <c r="L33" s="2">
        <v>11237702453</v>
      </c>
      <c r="M33" s="2">
        <v>11691874936</v>
      </c>
      <c r="N33" s="2">
        <v>12067949051</v>
      </c>
      <c r="O33" s="2">
        <v>12536521883</v>
      </c>
      <c r="P33" s="2">
        <v>2036903.44</v>
      </c>
      <c r="Q33" t="str">
        <f t="shared" si="3"/>
        <v>32356</v>
      </c>
      <c r="R33" s="2">
        <v>6983101.2999999998</v>
      </c>
    </row>
    <row r="34" spans="1:18" x14ac:dyDescent="0.25">
      <c r="A34" t="s">
        <v>281</v>
      </c>
      <c r="B34" t="s">
        <v>282</v>
      </c>
      <c r="C34" s="1"/>
      <c r="D34" s="7"/>
      <c r="E34" s="7"/>
      <c r="F34" s="7"/>
      <c r="G34" s="2"/>
      <c r="H34" s="2">
        <f>VLOOKUP(A34,VAL!$A$3:$F$298,3,FALSE)</f>
        <v>3300000</v>
      </c>
      <c r="I34" s="2">
        <v>3300000</v>
      </c>
      <c r="J34" s="2">
        <v>2153425530.04</v>
      </c>
      <c r="K34" s="2">
        <v>2618050594.9299998</v>
      </c>
      <c r="L34" s="2">
        <v>2404637404</v>
      </c>
      <c r="M34" s="2">
        <v>2574065591</v>
      </c>
      <c r="N34" s="2">
        <v>2693555948</v>
      </c>
      <c r="O34" s="2">
        <v>2848117366</v>
      </c>
      <c r="P34" s="2">
        <v>384268.75</v>
      </c>
      <c r="Q34" t="str">
        <f t="shared" si="3"/>
        <v>21401</v>
      </c>
      <c r="R34" s="2">
        <v>1658300</v>
      </c>
    </row>
    <row r="35" spans="1:18" x14ac:dyDescent="0.25">
      <c r="A35" t="s">
        <v>277</v>
      </c>
      <c r="B35" t="s">
        <v>278</v>
      </c>
      <c r="C35" s="1"/>
      <c r="D35" s="7"/>
      <c r="E35" s="7"/>
      <c r="F35" s="7"/>
      <c r="G35" s="2"/>
      <c r="H35" s="2">
        <f>VLOOKUP(A35,VAL!$A$3:$F$298,3,FALSE)</f>
        <v>5000000</v>
      </c>
      <c r="I35" s="2">
        <v>5000000</v>
      </c>
      <c r="J35" s="2">
        <v>1929730765.4200001</v>
      </c>
      <c r="K35" s="2">
        <v>2094437182.6700001</v>
      </c>
      <c r="L35" s="2">
        <v>2172669323</v>
      </c>
      <c r="M35" s="2">
        <v>2310389320</v>
      </c>
      <c r="N35" s="2">
        <v>2446500206</v>
      </c>
      <c r="O35" s="2">
        <v>2542496066</v>
      </c>
      <c r="P35" s="2">
        <v>399881.81</v>
      </c>
      <c r="Q35" t="str">
        <f t="shared" si="3"/>
        <v>21302</v>
      </c>
      <c r="R35" s="2">
        <v>2416380</v>
      </c>
    </row>
    <row r="36" spans="1:18" x14ac:dyDescent="0.25">
      <c r="A36" t="s">
        <v>451</v>
      </c>
      <c r="B36" t="s">
        <v>452</v>
      </c>
      <c r="C36" s="1"/>
      <c r="D36" s="7"/>
      <c r="E36" s="7"/>
      <c r="F36" s="7"/>
      <c r="G36" s="2"/>
      <c r="H36" s="2">
        <f>VLOOKUP(A36,VAL!$A$3:$F$298,3,FALSE)</f>
        <v>5800000</v>
      </c>
      <c r="I36" s="2">
        <v>5800000</v>
      </c>
      <c r="J36" s="2">
        <v>3860781609</v>
      </c>
      <c r="K36" s="2">
        <v>4400617859</v>
      </c>
      <c r="L36" s="2">
        <v>4908721699</v>
      </c>
      <c r="M36" s="2">
        <v>5146338450</v>
      </c>
      <c r="N36" s="2">
        <v>5445926071</v>
      </c>
      <c r="O36" s="2">
        <v>5793749088</v>
      </c>
      <c r="P36" s="2">
        <v>310021.75</v>
      </c>
      <c r="Q36" t="str">
        <f t="shared" si="3"/>
        <v>32360</v>
      </c>
      <c r="R36" s="2">
        <v>3032320</v>
      </c>
    </row>
    <row r="37" spans="1:18" x14ac:dyDescent="0.25">
      <c r="A37" t="s">
        <v>465</v>
      </c>
      <c r="B37" t="s">
        <v>466</v>
      </c>
      <c r="C37" s="1"/>
      <c r="D37" s="7"/>
      <c r="E37" s="7"/>
      <c r="F37" s="7"/>
      <c r="G37" s="2"/>
      <c r="H37" s="2">
        <f>VLOOKUP(A37,VAL!$A$3:$F$298,3,FALSE)</f>
        <v>1000000</v>
      </c>
      <c r="I37" s="2">
        <v>1000000</v>
      </c>
      <c r="J37" s="2">
        <v>530050324.14999998</v>
      </c>
      <c r="K37" s="2">
        <v>576604544</v>
      </c>
      <c r="L37" s="2">
        <v>573416970</v>
      </c>
      <c r="M37" s="2">
        <v>607095884</v>
      </c>
      <c r="N37" s="2">
        <v>615577454</v>
      </c>
      <c r="O37" s="2">
        <v>645764757</v>
      </c>
      <c r="P37" s="2">
        <v>88526.23</v>
      </c>
      <c r="Q37" t="str">
        <f t="shared" si="3"/>
        <v>33036</v>
      </c>
      <c r="R37" s="2">
        <v>473800</v>
      </c>
    </row>
    <row r="38" spans="1:18" x14ac:dyDescent="0.25">
      <c r="A38" t="s">
        <v>174</v>
      </c>
      <c r="B38" t="s">
        <v>175</v>
      </c>
      <c r="C38" s="1"/>
      <c r="D38" s="7"/>
      <c r="E38" s="7"/>
      <c r="F38" s="7"/>
      <c r="G38" s="2"/>
      <c r="H38" s="2">
        <f>VLOOKUP(A38,VAL!$A$3:$F$298,3,FALSE)</f>
        <v>3595000</v>
      </c>
      <c r="I38" s="2">
        <v>2359364.2000000002</v>
      </c>
      <c r="J38" s="2">
        <v>2023726880</v>
      </c>
      <c r="K38" s="2">
        <v>2168828584</v>
      </c>
      <c r="L38" s="2">
        <v>2274164458</v>
      </c>
      <c r="M38" s="2">
        <v>2485786692</v>
      </c>
      <c r="N38" s="2">
        <v>2641130160</v>
      </c>
      <c r="O38" s="2">
        <v>2707812516</v>
      </c>
      <c r="P38" s="2">
        <v>0</v>
      </c>
      <c r="Q38" t="str">
        <f t="shared" si="3"/>
        <v>16049</v>
      </c>
      <c r="R38" s="2">
        <v>1008177.16</v>
      </c>
    </row>
    <row r="39" spans="1:18" x14ac:dyDescent="0.25">
      <c r="A39" t="s">
        <v>10</v>
      </c>
      <c r="B39" t="s">
        <v>11</v>
      </c>
      <c r="C39" s="1"/>
      <c r="D39" s="7"/>
      <c r="E39" s="7"/>
      <c r="F39" s="7"/>
      <c r="G39" s="2"/>
      <c r="H39" s="2">
        <f>VLOOKUP(A39,VAL!$A$3:$F$298,3,FALSE)</f>
        <v>2337122</v>
      </c>
      <c r="I39" s="2">
        <v>2337112</v>
      </c>
      <c r="J39" s="2">
        <v>1309443970</v>
      </c>
      <c r="K39" s="2">
        <v>1448070953</v>
      </c>
      <c r="L39" s="2">
        <v>1393779370</v>
      </c>
      <c r="M39" s="2">
        <v>1447130387</v>
      </c>
      <c r="N39" s="2">
        <v>1509376450</v>
      </c>
      <c r="O39" s="2">
        <v>1573220306</v>
      </c>
      <c r="P39" s="2">
        <v>540522.44999999995</v>
      </c>
      <c r="Q39" t="str">
        <f t="shared" si="3"/>
        <v>02250</v>
      </c>
      <c r="R39" s="2">
        <v>1218061.1499999999</v>
      </c>
    </row>
    <row r="40" spans="1:18" x14ac:dyDescent="0.25">
      <c r="A40" t="s">
        <v>235</v>
      </c>
      <c r="B40" t="s">
        <v>236</v>
      </c>
      <c r="C40" s="1"/>
      <c r="D40" s="7"/>
      <c r="E40" s="7"/>
      <c r="F40" s="7"/>
      <c r="G40" s="2"/>
      <c r="H40" s="2">
        <f>VLOOKUP(A40,VAL!$A$3:$F$298,3,FALSE)</f>
        <v>2200000</v>
      </c>
      <c r="I40" s="2">
        <v>2200000</v>
      </c>
      <c r="J40" s="2">
        <v>3009986073.8000002</v>
      </c>
      <c r="K40" s="2">
        <v>3524938264.8000002</v>
      </c>
      <c r="L40" s="2">
        <v>3623351290</v>
      </c>
      <c r="M40" s="2">
        <v>4057018801</v>
      </c>
      <c r="N40" s="2">
        <v>4549947649</v>
      </c>
      <c r="O40" s="2">
        <v>5004465613</v>
      </c>
      <c r="P40" s="2">
        <v>0</v>
      </c>
      <c r="Q40" t="str">
        <f t="shared" si="3"/>
        <v>19404</v>
      </c>
      <c r="R40" s="2">
        <v>1042360</v>
      </c>
    </row>
    <row r="41" spans="1:18" x14ac:dyDescent="0.25">
      <c r="A41" t="s">
        <v>363</v>
      </c>
      <c r="B41" t="s">
        <v>364</v>
      </c>
      <c r="C41" s="1"/>
      <c r="D41" s="7"/>
      <c r="E41" s="7"/>
      <c r="F41" s="7"/>
      <c r="G41" s="2"/>
      <c r="H41" s="2">
        <f>VLOOKUP(A41,VAL!$A$3:$F$298,3,FALSE)</f>
        <v>23500000</v>
      </c>
      <c r="I41" s="2">
        <v>23500000</v>
      </c>
      <c r="J41" s="2">
        <v>6895908379</v>
      </c>
      <c r="K41" s="2">
        <v>7445006727</v>
      </c>
      <c r="L41" s="2">
        <v>8536852762</v>
      </c>
      <c r="M41" s="2">
        <v>8847050183</v>
      </c>
      <c r="N41" s="2">
        <v>9054359034</v>
      </c>
      <c r="O41" s="2">
        <v>9501514889</v>
      </c>
      <c r="P41" s="2">
        <v>2464122.0699999998</v>
      </c>
      <c r="Q41" t="str">
        <f t="shared" si="3"/>
        <v>27400</v>
      </c>
      <c r="R41" s="2">
        <v>8818610.4700000007</v>
      </c>
    </row>
    <row r="42" spans="1:18" x14ac:dyDescent="0.25">
      <c r="A42" t="s">
        <v>541</v>
      </c>
      <c r="B42" t="s">
        <v>542</v>
      </c>
      <c r="C42" s="1"/>
      <c r="D42" s="7"/>
      <c r="E42" s="7"/>
      <c r="F42" s="7"/>
      <c r="G42" s="2"/>
      <c r="H42" s="2">
        <f>VLOOKUP(A42,VAL!$A$3:$F$298,3,FALSE)</f>
        <v>750000</v>
      </c>
      <c r="I42" s="2">
        <v>750000</v>
      </c>
      <c r="J42" s="2">
        <v>437627523</v>
      </c>
      <c r="K42" s="2">
        <v>442429728</v>
      </c>
      <c r="L42" s="2">
        <v>449640761</v>
      </c>
      <c r="M42" s="2">
        <v>481989449</v>
      </c>
      <c r="N42" s="2">
        <v>500663767</v>
      </c>
      <c r="O42" s="2">
        <v>511931376</v>
      </c>
      <c r="P42" s="2">
        <v>54698.82</v>
      </c>
      <c r="Q42" t="str">
        <f t="shared" si="3"/>
        <v>38300</v>
      </c>
      <c r="R42" s="2">
        <v>355350</v>
      </c>
    </row>
    <row r="43" spans="1:18" x14ac:dyDescent="0.25">
      <c r="A43" t="s">
        <v>509</v>
      </c>
      <c r="B43" t="s">
        <v>510</v>
      </c>
      <c r="C43" s="1"/>
      <c r="D43" s="7"/>
      <c r="E43" s="7"/>
      <c r="F43" s="7"/>
      <c r="G43" s="2"/>
      <c r="H43" s="2">
        <f>VLOOKUP(A43,VAL!$A$3:$F$298,3,FALSE)</f>
        <v>2300000</v>
      </c>
      <c r="I43" s="2">
        <v>2300000</v>
      </c>
      <c r="J43" s="2">
        <v>1095637799</v>
      </c>
      <c r="K43" s="2">
        <v>1197682837</v>
      </c>
      <c r="L43" s="2">
        <v>1259390511</v>
      </c>
      <c r="M43" s="2">
        <v>1378788311</v>
      </c>
      <c r="N43" s="2">
        <v>1493628908</v>
      </c>
      <c r="O43" s="2">
        <v>1538815045</v>
      </c>
      <c r="P43" s="2">
        <v>143063.79</v>
      </c>
      <c r="Q43" t="str">
        <f t="shared" si="3"/>
        <v>36250</v>
      </c>
      <c r="R43" s="2">
        <v>1160810</v>
      </c>
    </row>
    <row r="44" spans="1:18" x14ac:dyDescent="0.25">
      <c r="A44" t="s">
        <v>549</v>
      </c>
      <c r="B44" t="s">
        <v>550</v>
      </c>
      <c r="C44" s="1"/>
      <c r="D44" s="7"/>
      <c r="E44" s="7"/>
      <c r="F44" s="7"/>
      <c r="G44" s="2"/>
      <c r="H44" s="2">
        <f>VLOOKUP(A44,VAL!$A$3:$F$298,3,FALSE)</f>
        <v>496935</v>
      </c>
      <c r="I44" s="2">
        <v>496935</v>
      </c>
      <c r="J44" s="2">
        <v>153179924</v>
      </c>
      <c r="K44" s="2">
        <v>166718969</v>
      </c>
      <c r="L44" s="2">
        <v>162301887</v>
      </c>
      <c r="M44" s="2">
        <v>168416207</v>
      </c>
      <c r="N44" s="2">
        <v>172632758</v>
      </c>
      <c r="O44" s="2">
        <v>179951269</v>
      </c>
      <c r="P44" s="2">
        <v>8390.73</v>
      </c>
      <c r="Q44" t="str">
        <f t="shared" si="3"/>
        <v>38306</v>
      </c>
      <c r="R44" s="2">
        <v>177675</v>
      </c>
    </row>
    <row r="45" spans="1:18" x14ac:dyDescent="0.25">
      <c r="A45" t="s">
        <v>479</v>
      </c>
      <c r="B45" t="s">
        <v>480</v>
      </c>
      <c r="C45" s="1"/>
      <c r="D45" s="7"/>
      <c r="E45" s="7"/>
      <c r="F45" s="7"/>
      <c r="G45" s="2"/>
      <c r="H45" s="2">
        <f>VLOOKUP(A45,VAL!$A$3:$F$298,3,FALSE)</f>
        <v>125000</v>
      </c>
      <c r="I45" s="2">
        <v>125000</v>
      </c>
      <c r="J45" s="2">
        <v>105712276.34</v>
      </c>
      <c r="K45" s="2">
        <v>117490343</v>
      </c>
      <c r="L45" s="2">
        <v>112058868</v>
      </c>
      <c r="M45" s="2">
        <v>113596889</v>
      </c>
      <c r="N45" s="2">
        <v>115762149</v>
      </c>
      <c r="O45" s="2">
        <v>119035933</v>
      </c>
      <c r="P45" s="2">
        <v>1814.24</v>
      </c>
      <c r="Q45" t="str">
        <f t="shared" si="3"/>
        <v>33206</v>
      </c>
      <c r="R45" s="2">
        <v>59225</v>
      </c>
    </row>
    <row r="46" spans="1:18" x14ac:dyDescent="0.25">
      <c r="A46" t="s">
        <v>513</v>
      </c>
      <c r="B46" t="s">
        <v>514</v>
      </c>
      <c r="C46" s="1"/>
      <c r="D46" s="7"/>
      <c r="E46" s="7"/>
      <c r="F46" s="7"/>
      <c r="G46" s="2"/>
      <c r="H46" s="2">
        <f>VLOOKUP(A46,VAL!$A$3:$F$298,3,FALSE)</f>
        <v>2300000</v>
      </c>
      <c r="I46" s="2">
        <v>2300000</v>
      </c>
      <c r="J46" s="2">
        <v>689707058</v>
      </c>
      <c r="K46" s="2">
        <v>834117209</v>
      </c>
      <c r="L46" s="2">
        <v>738826161</v>
      </c>
      <c r="M46" s="2">
        <v>768896962</v>
      </c>
      <c r="N46" s="2">
        <v>780363921</v>
      </c>
      <c r="O46" s="2">
        <v>794694093</v>
      </c>
      <c r="P46" s="2">
        <v>0</v>
      </c>
      <c r="Q46" t="str">
        <f t="shared" si="3"/>
        <v>36400</v>
      </c>
      <c r="R46" s="2">
        <v>908916.24</v>
      </c>
    </row>
    <row r="47" spans="1:18" x14ac:dyDescent="0.25">
      <c r="A47" t="s">
        <v>471</v>
      </c>
      <c r="B47" t="s">
        <v>472</v>
      </c>
      <c r="C47" s="1"/>
      <c r="D47" s="7"/>
      <c r="E47" s="7"/>
      <c r="F47" s="7"/>
      <c r="G47" s="2"/>
      <c r="H47" s="2">
        <f>VLOOKUP(A47,VAL!$A$3:$F$298,3,FALSE)</f>
        <v>1590688</v>
      </c>
      <c r="I47" s="2">
        <v>1590688</v>
      </c>
      <c r="J47" s="2">
        <v>1066986456.41</v>
      </c>
      <c r="K47" s="2">
        <v>1133622260</v>
      </c>
      <c r="L47" s="2">
        <v>1140549989</v>
      </c>
      <c r="M47" s="2">
        <v>1159224693</v>
      </c>
      <c r="N47" s="2">
        <v>1186529302</v>
      </c>
      <c r="O47" s="2">
        <v>1216797530</v>
      </c>
      <c r="P47" s="2">
        <v>301389.89</v>
      </c>
      <c r="Q47" t="str">
        <f t="shared" si="3"/>
        <v>33115</v>
      </c>
      <c r="R47" s="2">
        <v>768741.45</v>
      </c>
    </row>
    <row r="48" spans="1:18" x14ac:dyDescent="0.25">
      <c r="A48" t="s">
        <v>385</v>
      </c>
      <c r="B48" t="s">
        <v>386</v>
      </c>
      <c r="C48" s="1"/>
      <c r="D48" s="7"/>
      <c r="E48" s="7"/>
      <c r="F48" s="7"/>
      <c r="G48" s="2"/>
      <c r="H48" s="2">
        <f>VLOOKUP(A48,VAL!$A$3:$F$298,3,FALSE)</f>
        <v>1806509</v>
      </c>
      <c r="I48" s="2">
        <v>1806509</v>
      </c>
      <c r="J48" s="2">
        <v>715043391</v>
      </c>
      <c r="K48" s="2">
        <v>751917605</v>
      </c>
      <c r="L48" s="2">
        <v>849225332</v>
      </c>
      <c r="M48" s="2">
        <v>910709117</v>
      </c>
      <c r="N48" s="2">
        <v>991180801</v>
      </c>
      <c r="O48" s="2">
        <v>1078252071</v>
      </c>
      <c r="P48" s="2">
        <v>0</v>
      </c>
      <c r="Q48" t="str">
        <f t="shared" si="3"/>
        <v>29011</v>
      </c>
      <c r="R48" s="2">
        <v>607976.17000000004</v>
      </c>
    </row>
    <row r="49" spans="1:18" x14ac:dyDescent="0.25">
      <c r="A49" t="s">
        <v>395</v>
      </c>
      <c r="B49" t="s">
        <v>396</v>
      </c>
      <c r="C49" s="1"/>
      <c r="D49" s="7"/>
      <c r="E49" s="7"/>
      <c r="F49" s="7"/>
      <c r="G49" s="2"/>
      <c r="H49" s="2">
        <f>VLOOKUP(A49,VAL!$A$3:$F$298,3,FALSE)</f>
        <v>877000</v>
      </c>
      <c r="I49" s="2">
        <v>877000</v>
      </c>
      <c r="J49" s="2">
        <v>563711590</v>
      </c>
      <c r="K49" s="2">
        <v>612857358</v>
      </c>
      <c r="L49" s="2">
        <v>714681619</v>
      </c>
      <c r="M49" s="2">
        <v>788403074</v>
      </c>
      <c r="N49" s="2">
        <v>888460816</v>
      </c>
      <c r="O49" s="2">
        <v>980707864</v>
      </c>
      <c r="P49" s="2">
        <v>0</v>
      </c>
      <c r="Q49" t="str">
        <f t="shared" si="3"/>
        <v>29317</v>
      </c>
      <c r="R49" s="2">
        <v>433906.04</v>
      </c>
    </row>
    <row r="50" spans="1:18" x14ac:dyDescent="0.25">
      <c r="A50" t="s">
        <v>152</v>
      </c>
      <c r="B50" t="s">
        <v>153</v>
      </c>
      <c r="C50" s="1"/>
      <c r="D50" s="7"/>
      <c r="E50" s="7"/>
      <c r="F50" s="7"/>
      <c r="G50" s="2"/>
      <c r="H50" s="2">
        <f>VLOOKUP(A50,VAL!$A$3:$F$298,3,FALSE)</f>
        <v>820000</v>
      </c>
      <c r="I50" s="2">
        <v>820000</v>
      </c>
      <c r="J50" s="2">
        <v>185151719</v>
      </c>
      <c r="K50" s="2">
        <v>208681636</v>
      </c>
      <c r="L50" s="2">
        <v>193664073</v>
      </c>
      <c r="M50" s="2">
        <v>198546558</v>
      </c>
      <c r="N50" s="2">
        <v>195972036</v>
      </c>
      <c r="O50" s="2">
        <v>197698118</v>
      </c>
      <c r="P50" s="2">
        <v>32224.06</v>
      </c>
      <c r="Q50" t="str">
        <f t="shared" si="3"/>
        <v>14099</v>
      </c>
      <c r="R50" s="2">
        <v>247183.35999999999</v>
      </c>
    </row>
    <row r="51" spans="1:18" x14ac:dyDescent="0.25">
      <c r="A51" t="s">
        <v>122</v>
      </c>
      <c r="B51" t="s">
        <v>123</v>
      </c>
      <c r="C51" s="1"/>
      <c r="D51" s="7"/>
      <c r="E51" s="7"/>
      <c r="F51" s="7"/>
      <c r="G51" s="2"/>
      <c r="H51" s="2">
        <f>VLOOKUP(A51,VAL!$A$3:$F$298,3,FALSE)</f>
        <v>505924</v>
      </c>
      <c r="I51" s="2">
        <v>505924</v>
      </c>
      <c r="J51" s="2">
        <v>218611713</v>
      </c>
      <c r="K51" s="2">
        <v>220973013</v>
      </c>
      <c r="L51" s="2">
        <v>234695732</v>
      </c>
      <c r="M51" s="2">
        <v>243861019</v>
      </c>
      <c r="N51" s="2">
        <v>249811491</v>
      </c>
      <c r="O51" s="2">
        <v>265896200</v>
      </c>
      <c r="P51" s="2">
        <v>0</v>
      </c>
      <c r="Q51" t="str">
        <f t="shared" si="3"/>
        <v>13151</v>
      </c>
      <c r="R51" s="2">
        <v>239706.79</v>
      </c>
    </row>
    <row r="52" spans="1:18" x14ac:dyDescent="0.25">
      <c r="A52" t="s">
        <v>164</v>
      </c>
      <c r="B52" t="s">
        <v>165</v>
      </c>
      <c r="C52" s="1"/>
      <c r="D52" s="7"/>
      <c r="E52" s="7"/>
      <c r="F52" s="7"/>
      <c r="G52" s="2"/>
      <c r="H52" s="2">
        <f>VLOOKUP(A52,VAL!$A$3:$F$298,3,FALSE)</f>
        <v>2440000</v>
      </c>
      <c r="I52" s="2">
        <v>2440000</v>
      </c>
      <c r="J52" s="2">
        <v>2324275081.4699998</v>
      </c>
      <c r="K52" s="2">
        <v>2617230487</v>
      </c>
      <c r="L52" s="2">
        <v>2553161539</v>
      </c>
      <c r="M52" s="2">
        <v>2618754126</v>
      </c>
      <c r="N52" s="2">
        <v>2708661461</v>
      </c>
      <c r="O52" s="2">
        <v>2879802726</v>
      </c>
      <c r="P52" s="2">
        <v>0</v>
      </c>
      <c r="Q52" t="str">
        <f t="shared" si="3"/>
        <v>15204</v>
      </c>
      <c r="R52" s="2">
        <v>1156072</v>
      </c>
    </row>
    <row r="53" spans="1:18" x14ac:dyDescent="0.25">
      <c r="A53" t="s">
        <v>42</v>
      </c>
      <c r="B53" t="s">
        <v>43</v>
      </c>
      <c r="C53" s="1"/>
      <c r="D53" s="7"/>
      <c r="E53" s="7"/>
      <c r="F53" s="7"/>
      <c r="G53" s="2"/>
      <c r="H53" s="2">
        <f>VLOOKUP(A53,VAL!$A$3:$F$298,3,FALSE)</f>
        <v>520000</v>
      </c>
      <c r="I53" s="2">
        <v>522445.83</v>
      </c>
      <c r="J53" s="2">
        <v>348826932.5</v>
      </c>
      <c r="K53" s="2">
        <v>373153419</v>
      </c>
      <c r="L53" s="2">
        <v>387758350</v>
      </c>
      <c r="M53" s="2">
        <v>420276754</v>
      </c>
      <c r="N53" s="2">
        <v>442440168</v>
      </c>
      <c r="O53" s="2">
        <v>471825176</v>
      </c>
      <c r="P53" s="2">
        <v>0</v>
      </c>
      <c r="Q53" t="str">
        <f t="shared" si="3"/>
        <v>05313</v>
      </c>
      <c r="R53" s="2">
        <v>246376</v>
      </c>
    </row>
    <row r="54" spans="1:18" x14ac:dyDescent="0.25">
      <c r="A54" t="s">
        <v>289</v>
      </c>
      <c r="B54" t="s">
        <v>290</v>
      </c>
      <c r="C54" s="1"/>
      <c r="D54" s="7"/>
      <c r="E54" s="7"/>
      <c r="F54" s="7"/>
      <c r="G54" s="2"/>
      <c r="H54" s="2">
        <f>VLOOKUP(A54,VAL!$A$3:$F$298,3,FALSE)</f>
        <v>275000</v>
      </c>
      <c r="I54" s="2">
        <v>275000</v>
      </c>
      <c r="J54" s="2">
        <v>248936319</v>
      </c>
      <c r="K54" s="2">
        <v>265652478</v>
      </c>
      <c r="L54" s="2">
        <v>261750642</v>
      </c>
      <c r="M54" s="2">
        <v>268157753</v>
      </c>
      <c r="N54" s="2">
        <v>283010850</v>
      </c>
      <c r="O54" s="2">
        <v>297656218</v>
      </c>
      <c r="P54" s="2">
        <v>0</v>
      </c>
      <c r="Q54" t="str">
        <f t="shared" si="3"/>
        <v>22073</v>
      </c>
      <c r="R54" s="2">
        <v>113486.47</v>
      </c>
    </row>
    <row r="55" spans="1:18" x14ac:dyDescent="0.25">
      <c r="A55" t="s">
        <v>98</v>
      </c>
      <c r="B55" t="s">
        <v>99</v>
      </c>
      <c r="C55" s="1"/>
      <c r="D55" s="7"/>
      <c r="E55" s="7"/>
      <c r="F55" s="7"/>
      <c r="G55" s="2"/>
      <c r="H55" s="2">
        <f>VLOOKUP(A55,VAL!$A$3:$F$298,3,FALSE)</f>
        <v>185000</v>
      </c>
      <c r="I55" s="2">
        <v>185000</v>
      </c>
      <c r="J55" s="2">
        <v>121071472.49127273</v>
      </c>
      <c r="K55" s="2">
        <v>140228753</v>
      </c>
      <c r="L55" s="2">
        <v>125660463</v>
      </c>
      <c r="M55" s="2">
        <v>126805690</v>
      </c>
      <c r="N55" s="2">
        <v>126069988</v>
      </c>
      <c r="O55" s="2">
        <v>129020697</v>
      </c>
      <c r="P55" s="2">
        <v>43837.04</v>
      </c>
      <c r="Q55" t="str">
        <f t="shared" si="3"/>
        <v>10050</v>
      </c>
      <c r="R55" s="2">
        <v>90022</v>
      </c>
    </row>
    <row r="56" spans="1:18" x14ac:dyDescent="0.25">
      <c r="A56" t="s">
        <v>343</v>
      </c>
      <c r="B56" t="s">
        <v>344</v>
      </c>
      <c r="C56" s="1"/>
      <c r="D56" s="7"/>
      <c r="E56" s="7"/>
      <c r="F56" s="7"/>
      <c r="G56" s="2"/>
      <c r="H56" s="2">
        <f>VLOOKUP(A56,VAL!$A$3:$F$298,3,FALSE)</f>
        <v>425000</v>
      </c>
      <c r="I56" s="2">
        <v>425000</v>
      </c>
      <c r="J56" s="2">
        <v>323256414</v>
      </c>
      <c r="K56" s="2">
        <v>333301217</v>
      </c>
      <c r="L56" s="2">
        <v>326026379</v>
      </c>
      <c r="M56" s="2">
        <v>335355428</v>
      </c>
      <c r="N56" s="2">
        <v>337577199</v>
      </c>
      <c r="O56" s="2">
        <v>328280337</v>
      </c>
      <c r="P56" s="2">
        <v>0</v>
      </c>
      <c r="Q56" t="str">
        <f t="shared" si="3"/>
        <v>26059</v>
      </c>
      <c r="R56" s="2">
        <v>201365</v>
      </c>
    </row>
    <row r="57" spans="1:18" x14ac:dyDescent="0.25">
      <c r="A57" t="s">
        <v>225</v>
      </c>
      <c r="B57" t="s">
        <v>226</v>
      </c>
      <c r="C57" s="1"/>
      <c r="D57" s="7"/>
      <c r="E57" s="7"/>
      <c r="F57" s="7"/>
      <c r="G57" s="2"/>
      <c r="H57" s="2">
        <f>VLOOKUP(A57,VAL!$A$3:$F$298,3,FALSE)</f>
        <v>125000</v>
      </c>
      <c r="I57" s="2">
        <v>125000</v>
      </c>
      <c r="J57" s="2">
        <v>120427137.5</v>
      </c>
      <c r="K57" s="2">
        <v>151598795.5</v>
      </c>
      <c r="L57" s="2">
        <v>129253934</v>
      </c>
      <c r="M57" s="2">
        <v>134774301</v>
      </c>
      <c r="N57" s="2">
        <v>146311097</v>
      </c>
      <c r="O57" s="2">
        <v>152748985</v>
      </c>
      <c r="P57" s="2">
        <v>0</v>
      </c>
      <c r="Q57" t="str">
        <f t="shared" si="3"/>
        <v>19007</v>
      </c>
      <c r="R57" s="2">
        <v>59225</v>
      </c>
    </row>
    <row r="58" spans="1:18" x14ac:dyDescent="0.25">
      <c r="A58" t="s">
        <v>429</v>
      </c>
      <c r="B58" t="s">
        <v>430</v>
      </c>
      <c r="C58" s="1"/>
      <c r="D58" s="7"/>
      <c r="E58" s="7"/>
      <c r="F58" s="7"/>
      <c r="G58" s="2"/>
      <c r="H58" s="2">
        <f>VLOOKUP(A58,VAL!$A$3:$F$298,3,FALSE)</f>
        <v>520596</v>
      </c>
      <c r="I58" s="2">
        <v>520596</v>
      </c>
      <c r="J58" s="2">
        <v>415056583</v>
      </c>
      <c r="K58" s="2">
        <v>467935645</v>
      </c>
      <c r="L58" s="2">
        <v>497903531</v>
      </c>
      <c r="M58" s="2">
        <v>533300887</v>
      </c>
      <c r="N58" s="2">
        <v>566877359</v>
      </c>
      <c r="O58" s="2">
        <v>585592338</v>
      </c>
      <c r="P58" s="2">
        <v>0</v>
      </c>
      <c r="Q58" t="str">
        <f t="shared" si="3"/>
        <v>31330</v>
      </c>
      <c r="R58" s="2">
        <v>246658.38</v>
      </c>
    </row>
    <row r="59" spans="1:18" x14ac:dyDescent="0.25">
      <c r="A59" t="s">
        <v>297</v>
      </c>
      <c r="B59" t="s">
        <v>298</v>
      </c>
      <c r="C59" s="1"/>
      <c r="D59" s="7"/>
      <c r="E59" s="7"/>
      <c r="F59" s="7"/>
      <c r="G59" s="2"/>
      <c r="H59" s="2">
        <f>VLOOKUP(A59,VAL!$A$3:$F$298,3,FALSE)</f>
        <v>1109000</v>
      </c>
      <c r="I59" s="2">
        <v>1109000</v>
      </c>
      <c r="J59" s="2">
        <v>279329975</v>
      </c>
      <c r="K59" s="2">
        <v>290434639</v>
      </c>
      <c r="L59" s="2">
        <v>297821580</v>
      </c>
      <c r="M59" s="2">
        <v>303226539</v>
      </c>
      <c r="N59" s="2">
        <v>313754812</v>
      </c>
      <c r="O59" s="2">
        <v>324577853</v>
      </c>
      <c r="P59" s="2">
        <v>122576.63</v>
      </c>
      <c r="Q59" t="str">
        <f t="shared" si="3"/>
        <v>22207</v>
      </c>
      <c r="R59" s="2">
        <v>344019.83</v>
      </c>
    </row>
    <row r="60" spans="1:18" x14ac:dyDescent="0.25">
      <c r="A60" t="s">
        <v>68</v>
      </c>
      <c r="B60" t="s">
        <v>69</v>
      </c>
      <c r="C60" s="1"/>
      <c r="D60" s="7"/>
      <c r="E60" s="7"/>
      <c r="F60" s="7"/>
      <c r="G60" s="2"/>
      <c r="H60" s="2">
        <f>VLOOKUP(A60,VAL!$A$3:$F$298,3,FALSE)</f>
        <v>1460000</v>
      </c>
      <c r="I60" s="2">
        <v>1460000</v>
      </c>
      <c r="J60" s="2">
        <v>762193891</v>
      </c>
      <c r="K60" s="2">
        <v>756225942</v>
      </c>
      <c r="L60" s="2">
        <v>849817964</v>
      </c>
      <c r="M60" s="2">
        <v>910489586</v>
      </c>
      <c r="N60" s="2">
        <v>969176746</v>
      </c>
      <c r="O60" s="2">
        <v>1037023575</v>
      </c>
      <c r="P60" s="2">
        <v>0</v>
      </c>
      <c r="Q60" t="str">
        <f t="shared" si="3"/>
        <v>07002</v>
      </c>
      <c r="R60" s="2">
        <v>466322.31</v>
      </c>
    </row>
    <row r="61" spans="1:18" x14ac:dyDescent="0.25">
      <c r="A61" t="s">
        <v>459</v>
      </c>
      <c r="B61" t="s">
        <v>460</v>
      </c>
      <c r="C61" s="1"/>
      <c r="D61" s="7"/>
      <c r="E61" s="7"/>
      <c r="F61" s="7"/>
      <c r="G61" s="2"/>
      <c r="H61" s="2">
        <f>VLOOKUP(A61,VAL!$A$3:$F$298,3,FALSE)</f>
        <v>2000000</v>
      </c>
      <c r="I61" s="2">
        <v>2000000</v>
      </c>
      <c r="J61" s="2">
        <v>1068689825.4100001</v>
      </c>
      <c r="K61" s="2">
        <v>1162423559</v>
      </c>
      <c r="L61" s="2">
        <v>1303920562</v>
      </c>
      <c r="M61" s="2">
        <v>1383495207</v>
      </c>
      <c r="N61" s="2">
        <v>1474100000</v>
      </c>
      <c r="O61" s="2">
        <v>1540675353</v>
      </c>
      <c r="P61" s="2">
        <v>603887.18999999994</v>
      </c>
      <c r="Q61" t="str">
        <f t="shared" si="3"/>
        <v>32414</v>
      </c>
      <c r="R61" s="2">
        <v>947600</v>
      </c>
    </row>
    <row r="62" spans="1:18" x14ac:dyDescent="0.25">
      <c r="A62" t="s">
        <v>359</v>
      </c>
      <c r="B62" t="s">
        <v>360</v>
      </c>
      <c r="C62" s="1"/>
      <c r="D62" s="7"/>
      <c r="E62" s="7"/>
      <c r="F62" s="7"/>
      <c r="G62" s="2"/>
      <c r="H62" s="2">
        <f>VLOOKUP(A62,VAL!$A$3:$F$298,3,FALSE)</f>
        <v>6650000</v>
      </c>
      <c r="I62" s="2">
        <v>6650000</v>
      </c>
      <c r="J62" s="2">
        <v>2152221441</v>
      </c>
      <c r="K62" s="2">
        <v>2311300760</v>
      </c>
      <c r="L62" s="2">
        <v>2664480961</v>
      </c>
      <c r="M62" s="2">
        <v>2798993712</v>
      </c>
      <c r="N62" s="2">
        <v>2872730025</v>
      </c>
      <c r="O62" s="2">
        <v>3035791800</v>
      </c>
      <c r="P62" s="2">
        <v>0</v>
      </c>
      <c r="Q62" t="str">
        <f t="shared" si="3"/>
        <v>27343</v>
      </c>
      <c r="R62" s="2">
        <v>2448213.39</v>
      </c>
    </row>
    <row r="63" spans="1:18" x14ac:dyDescent="0.25">
      <c r="A63" t="s">
        <v>505</v>
      </c>
      <c r="B63" t="s">
        <v>506</v>
      </c>
      <c r="C63" s="1"/>
      <c r="D63" s="7"/>
      <c r="E63" s="7"/>
      <c r="F63" s="7"/>
      <c r="G63" s="2"/>
      <c r="H63" s="2">
        <f>VLOOKUP(A63,VAL!$A$3:$F$298,3,FALSE)</f>
        <v>230730</v>
      </c>
      <c r="I63" s="2">
        <v>230730</v>
      </c>
      <c r="J63" s="2">
        <v>99447974</v>
      </c>
      <c r="K63" s="2">
        <v>98645811</v>
      </c>
      <c r="L63" s="2">
        <v>107339481</v>
      </c>
      <c r="M63" s="2">
        <v>113364185</v>
      </c>
      <c r="N63" s="2">
        <v>116878213</v>
      </c>
      <c r="O63" s="2">
        <v>122870192</v>
      </c>
      <c r="P63" s="2">
        <v>0</v>
      </c>
      <c r="Q63" t="str">
        <f t="shared" si="3"/>
        <v>36101</v>
      </c>
      <c r="R63" s="2">
        <v>34730.39</v>
      </c>
    </row>
    <row r="64" spans="1:18" x14ac:dyDescent="0.25">
      <c r="A64" t="s">
        <v>453</v>
      </c>
      <c r="B64" t="s">
        <v>454</v>
      </c>
      <c r="C64" s="1"/>
      <c r="D64" s="7"/>
      <c r="E64" s="7"/>
      <c r="F64" s="7"/>
      <c r="G64" s="2"/>
      <c r="H64" s="2">
        <f>VLOOKUP(A64,VAL!$A$3:$F$298,3,FALSE)</f>
        <v>13000000</v>
      </c>
      <c r="I64" s="2">
        <v>5300000</v>
      </c>
      <c r="J64" s="2">
        <v>3348576806</v>
      </c>
      <c r="K64" s="2">
        <v>3635266665</v>
      </c>
      <c r="L64" s="2">
        <v>4073884419</v>
      </c>
      <c r="M64" s="2">
        <v>4262994406</v>
      </c>
      <c r="N64" s="2">
        <v>4480928926</v>
      </c>
      <c r="O64" s="2">
        <v>4633381286</v>
      </c>
      <c r="P64" s="2">
        <v>259968.92</v>
      </c>
      <c r="Q64" t="str">
        <f t="shared" si="3"/>
        <v>32361</v>
      </c>
      <c r="R64" s="2">
        <v>2922910.58</v>
      </c>
    </row>
    <row r="65" spans="1:18" x14ac:dyDescent="0.25">
      <c r="A65" t="s">
        <v>565</v>
      </c>
      <c r="B65" t="s">
        <v>566</v>
      </c>
      <c r="C65" s="1"/>
      <c r="D65" s="7"/>
      <c r="E65" s="7"/>
      <c r="F65" s="7"/>
      <c r="G65" s="2"/>
      <c r="H65" s="2">
        <f>VLOOKUP(A65,VAL!$A$3:$F$298,3,FALSE)</f>
        <v>3462000</v>
      </c>
      <c r="I65" s="2">
        <v>2636505</v>
      </c>
      <c r="J65" s="2">
        <v>1685886499</v>
      </c>
      <c r="K65" s="2">
        <v>1840586220</v>
      </c>
      <c r="L65" s="2">
        <v>1882735139</v>
      </c>
      <c r="M65" s="2">
        <v>1972890660</v>
      </c>
      <c r="N65" s="2">
        <v>2051977326</v>
      </c>
      <c r="O65" s="2">
        <v>2202362019</v>
      </c>
      <c r="P65" s="2">
        <v>647610.04</v>
      </c>
      <c r="Q65" t="str">
        <f t="shared" si="3"/>
        <v>39090</v>
      </c>
      <c r="R65" s="2">
        <v>1706627.6</v>
      </c>
    </row>
    <row r="66" spans="1:18" x14ac:dyDescent="0.25">
      <c r="A66" t="s">
        <v>90</v>
      </c>
      <c r="B66" t="s">
        <v>91</v>
      </c>
      <c r="C66" s="1"/>
      <c r="D66" s="7"/>
      <c r="E66" s="7"/>
      <c r="F66" s="7"/>
      <c r="G66" s="2"/>
      <c r="H66" s="2">
        <f>VLOOKUP(A66,VAL!$A$3:$F$298,3,FALSE)</f>
        <v>9919034</v>
      </c>
      <c r="I66" s="2">
        <v>9919034</v>
      </c>
      <c r="J66" s="2">
        <v>4522061616</v>
      </c>
      <c r="K66" s="2">
        <v>4861221222</v>
      </c>
      <c r="L66" s="2">
        <v>5544860648</v>
      </c>
      <c r="M66" s="2">
        <v>6031045171</v>
      </c>
      <c r="N66" s="2">
        <v>6752266714</v>
      </c>
      <c r="O66" s="2">
        <v>7279307961</v>
      </c>
      <c r="P66" s="2">
        <v>641523.97</v>
      </c>
      <c r="Q66" t="str">
        <f t="shared" si="3"/>
        <v>09206</v>
      </c>
      <c r="R66" s="2">
        <v>4840627.45</v>
      </c>
    </row>
    <row r="67" spans="1:18" x14ac:dyDescent="0.25">
      <c r="A67" t="s">
        <v>227</v>
      </c>
      <c r="B67" t="s">
        <v>228</v>
      </c>
      <c r="C67" s="1"/>
      <c r="D67" s="7"/>
      <c r="E67" s="7"/>
      <c r="F67" s="7"/>
      <c r="G67" s="2"/>
      <c r="H67" s="2">
        <f>VLOOKUP(A67,VAL!$A$3:$F$298,3,FALSE)</f>
        <v>495000</v>
      </c>
      <c r="I67" s="2">
        <v>269850</v>
      </c>
      <c r="J67" s="2">
        <v>583393285</v>
      </c>
      <c r="K67" s="2">
        <v>658522589</v>
      </c>
      <c r="L67" s="2">
        <v>652939389</v>
      </c>
      <c r="M67" s="2">
        <v>700400124</v>
      </c>
      <c r="N67" s="2">
        <v>755250434</v>
      </c>
      <c r="O67" s="2">
        <v>804333595</v>
      </c>
      <c r="P67" s="2">
        <v>0</v>
      </c>
      <c r="Q67" t="str">
        <f t="shared" si="3"/>
        <v>19028</v>
      </c>
      <c r="R67" s="2">
        <v>126856.63</v>
      </c>
    </row>
    <row r="68" spans="1:18" x14ac:dyDescent="0.25">
      <c r="A68" t="s">
        <v>371</v>
      </c>
      <c r="B68" t="s">
        <v>372</v>
      </c>
      <c r="C68" s="1"/>
      <c r="D68" s="7"/>
      <c r="E68" s="7"/>
      <c r="F68" s="7"/>
      <c r="G68" s="2"/>
      <c r="H68" s="2">
        <f>VLOOKUP(A68,VAL!$A$3:$F$298,3,FALSE)</f>
        <v>3695438</v>
      </c>
      <c r="I68" s="2">
        <v>3695438</v>
      </c>
      <c r="J68" s="2">
        <v>1660188264</v>
      </c>
      <c r="K68" s="2">
        <v>1763841711.77</v>
      </c>
      <c r="L68" s="2">
        <v>2002282350</v>
      </c>
      <c r="M68" s="2">
        <v>2052947065</v>
      </c>
      <c r="N68" s="2">
        <v>2083995969</v>
      </c>
      <c r="O68" s="2">
        <v>2132115354</v>
      </c>
      <c r="P68" s="2">
        <v>110091.53</v>
      </c>
      <c r="Q68" t="str">
        <f t="shared" ref="Q68:Q131" si="4">A68</f>
        <v>27404</v>
      </c>
      <c r="R68" s="2">
        <v>1847198.37</v>
      </c>
    </row>
    <row r="69" spans="1:18" x14ac:dyDescent="0.25">
      <c r="A69" t="s">
        <v>413</v>
      </c>
      <c r="B69" t="s">
        <v>414</v>
      </c>
      <c r="C69" s="1"/>
      <c r="D69" s="7"/>
      <c r="E69" s="7"/>
      <c r="F69" s="7"/>
      <c r="G69" s="2"/>
      <c r="H69" s="2">
        <f>VLOOKUP(A69,VAL!$A$3:$F$298,3,FALSE)</f>
        <v>49000000</v>
      </c>
      <c r="I69" s="2">
        <v>49000000</v>
      </c>
      <c r="J69" s="2">
        <v>32006141575</v>
      </c>
      <c r="K69" s="2">
        <v>34842909268</v>
      </c>
      <c r="L69" s="2">
        <v>40261178256</v>
      </c>
      <c r="M69" s="2">
        <v>41878017334</v>
      </c>
      <c r="N69" s="2">
        <v>43610647585</v>
      </c>
      <c r="O69" s="2">
        <v>45751270370</v>
      </c>
      <c r="P69" s="2">
        <v>0</v>
      </c>
      <c r="Q69" t="str">
        <f t="shared" si="4"/>
        <v>31015</v>
      </c>
      <c r="R69" s="2">
        <v>24992731.440000001</v>
      </c>
    </row>
    <row r="70" spans="1:18" x14ac:dyDescent="0.25">
      <c r="A70" t="s">
        <v>231</v>
      </c>
      <c r="B70" t="s">
        <v>232</v>
      </c>
      <c r="C70" s="1"/>
      <c r="D70" s="7"/>
      <c r="E70" s="7"/>
      <c r="F70" s="7"/>
      <c r="G70" s="2"/>
      <c r="H70" s="2">
        <f>VLOOKUP(A70,VAL!$A$3:$F$298,3,FALSE)</f>
        <v>4512578</v>
      </c>
      <c r="I70" s="2">
        <v>4512578</v>
      </c>
      <c r="J70" s="2">
        <v>2710065332.8000002</v>
      </c>
      <c r="K70" s="2">
        <v>3150645820.8000002</v>
      </c>
      <c r="L70" s="2">
        <v>2997640153</v>
      </c>
      <c r="M70" s="2">
        <v>3138715493</v>
      </c>
      <c r="N70" s="2">
        <v>3407906486</v>
      </c>
      <c r="O70" s="2">
        <v>3543004743</v>
      </c>
      <c r="P70" s="2">
        <v>114670.22</v>
      </c>
      <c r="Q70" t="str">
        <f t="shared" si="4"/>
        <v>19401</v>
      </c>
      <c r="R70" s="2">
        <v>2191510.73</v>
      </c>
    </row>
    <row r="71" spans="1:18" x14ac:dyDescent="0.25">
      <c r="A71" t="s">
        <v>146</v>
      </c>
      <c r="B71" t="s">
        <v>147</v>
      </c>
      <c r="C71" s="1"/>
      <c r="D71" s="7"/>
      <c r="E71" s="7"/>
      <c r="F71" s="7"/>
      <c r="G71" s="2"/>
      <c r="H71" s="2">
        <f>VLOOKUP(A71,VAL!$A$3:$F$298,3,FALSE)</f>
        <v>2514435</v>
      </c>
      <c r="I71" s="2">
        <v>2514435</v>
      </c>
      <c r="J71" s="2">
        <v>883846079</v>
      </c>
      <c r="K71" s="2">
        <v>1012344651</v>
      </c>
      <c r="L71" s="2">
        <v>964380005</v>
      </c>
      <c r="M71" s="2">
        <v>1001511487</v>
      </c>
      <c r="N71" s="2">
        <v>1025291075</v>
      </c>
      <c r="O71" s="2">
        <v>1060985225</v>
      </c>
      <c r="P71" s="2">
        <v>202948.85</v>
      </c>
      <c r="Q71" t="str">
        <f t="shared" si="4"/>
        <v>14068</v>
      </c>
      <c r="R71" s="2">
        <v>1191339.3</v>
      </c>
    </row>
    <row r="72" spans="1:18" x14ac:dyDescent="0.25">
      <c r="A72" t="s">
        <v>551</v>
      </c>
      <c r="B72" t="s">
        <v>552</v>
      </c>
      <c r="C72" s="1"/>
      <c r="D72" s="7"/>
      <c r="E72" s="7"/>
      <c r="F72" s="7"/>
      <c r="G72" s="2"/>
      <c r="H72" s="2">
        <f>VLOOKUP(A72,VAL!$A$3:$F$298,3,FALSE)</f>
        <v>370000</v>
      </c>
      <c r="I72" s="2">
        <v>370000</v>
      </c>
      <c r="J72" s="2">
        <v>118587191</v>
      </c>
      <c r="K72" s="2">
        <v>130866073</v>
      </c>
      <c r="L72" s="2">
        <v>130465094</v>
      </c>
      <c r="M72" s="2">
        <v>139413001</v>
      </c>
      <c r="N72" s="2">
        <v>139792065</v>
      </c>
      <c r="O72" s="2">
        <v>144918792</v>
      </c>
      <c r="P72" s="2">
        <v>0</v>
      </c>
      <c r="Q72" t="str">
        <f t="shared" si="4"/>
        <v>38308</v>
      </c>
      <c r="R72" s="2">
        <v>101309.81</v>
      </c>
    </row>
    <row r="73" spans="1:18" x14ac:dyDescent="0.25">
      <c r="A73" t="s">
        <v>30</v>
      </c>
      <c r="B73" t="s">
        <v>31</v>
      </c>
      <c r="C73" s="1"/>
      <c r="D73" s="7"/>
      <c r="E73" s="7"/>
      <c r="F73" s="7"/>
      <c r="G73" s="2"/>
      <c r="H73" s="2">
        <f>VLOOKUP(A73,VAL!$A$3:$F$298,3,FALSE)</f>
        <v>650000</v>
      </c>
      <c r="I73" s="2">
        <v>650000</v>
      </c>
      <c r="J73" s="2">
        <v>308664895</v>
      </c>
      <c r="K73" s="2">
        <v>336243911</v>
      </c>
      <c r="L73" s="2">
        <v>366828411</v>
      </c>
      <c r="M73" s="2">
        <v>401690590</v>
      </c>
      <c r="N73" s="2">
        <v>427353863</v>
      </c>
      <c r="O73" s="2">
        <v>459894861</v>
      </c>
      <c r="P73" s="2">
        <v>0</v>
      </c>
      <c r="Q73" t="str">
        <f t="shared" si="4"/>
        <v>04127</v>
      </c>
      <c r="R73" s="2">
        <v>222686</v>
      </c>
    </row>
    <row r="74" spans="1:18" x14ac:dyDescent="0.25">
      <c r="A74" t="s">
        <v>182</v>
      </c>
      <c r="B74" t="s">
        <v>183</v>
      </c>
      <c r="C74" s="1"/>
      <c r="D74" s="7"/>
      <c r="E74" s="7"/>
      <c r="F74" s="7"/>
      <c r="G74" s="2"/>
      <c r="H74" s="2">
        <f>VLOOKUP(A74,VAL!$A$3:$F$298,3,FALSE)</f>
        <v>6320160</v>
      </c>
      <c r="I74" s="2">
        <v>6320160</v>
      </c>
      <c r="J74" s="2">
        <v>4229018295</v>
      </c>
      <c r="K74" s="2">
        <v>4521849874</v>
      </c>
      <c r="L74" s="2">
        <v>4865480362</v>
      </c>
      <c r="M74" s="2">
        <v>5149884150</v>
      </c>
      <c r="N74" s="2">
        <v>5195324764</v>
      </c>
      <c r="O74" s="2">
        <v>5300224510</v>
      </c>
      <c r="P74" s="2">
        <v>128190.02</v>
      </c>
      <c r="Q74" t="str">
        <f t="shared" si="4"/>
        <v>17216</v>
      </c>
      <c r="R74" s="2">
        <v>3443656.1</v>
      </c>
    </row>
    <row r="75" spans="1:18" x14ac:dyDescent="0.25">
      <c r="A75" t="s">
        <v>130</v>
      </c>
      <c r="B75" t="s">
        <v>131</v>
      </c>
      <c r="C75" s="1"/>
      <c r="D75" s="7"/>
      <c r="E75" s="7"/>
      <c r="F75" s="7"/>
      <c r="G75" s="2"/>
      <c r="H75" s="2">
        <f>VLOOKUP(A75,VAL!$A$3:$F$298,3,FALSE)</f>
        <v>4006060</v>
      </c>
      <c r="I75" s="2">
        <v>4006060</v>
      </c>
      <c r="J75" s="2">
        <v>919520093</v>
      </c>
      <c r="K75" s="2">
        <v>944715521</v>
      </c>
      <c r="L75" s="2">
        <v>1067029399</v>
      </c>
      <c r="M75" s="2">
        <v>1133234462</v>
      </c>
      <c r="N75" s="2">
        <v>1175777722</v>
      </c>
      <c r="O75" s="2">
        <v>1285963202</v>
      </c>
      <c r="P75" s="2">
        <v>743625.08</v>
      </c>
      <c r="Q75" t="str">
        <f t="shared" si="4"/>
        <v>13165</v>
      </c>
      <c r="R75" s="2">
        <v>729652</v>
      </c>
    </row>
    <row r="76" spans="1:18" x14ac:dyDescent="0.25">
      <c r="A76" t="s">
        <v>259</v>
      </c>
      <c r="B76" t="s">
        <v>260</v>
      </c>
      <c r="C76" s="1"/>
      <c r="D76" s="7"/>
      <c r="E76" s="7"/>
      <c r="F76" s="7"/>
      <c r="G76" s="2"/>
      <c r="H76" s="2">
        <f>VLOOKUP(A76,VAL!$A$3:$F$298,3,FALSE)</f>
        <v>190000</v>
      </c>
      <c r="I76" s="2">
        <v>190000</v>
      </c>
      <c r="J76" s="2">
        <v>161992396</v>
      </c>
      <c r="K76" s="2">
        <v>178164104.83000001</v>
      </c>
      <c r="L76" s="2">
        <v>167769390</v>
      </c>
      <c r="M76" s="2">
        <v>169305628</v>
      </c>
      <c r="N76" s="2">
        <v>173503858</v>
      </c>
      <c r="O76" s="2">
        <v>174955956</v>
      </c>
      <c r="P76" s="2">
        <v>0</v>
      </c>
      <c r="Q76" t="str">
        <f t="shared" si="4"/>
        <v>21036</v>
      </c>
      <c r="R76" s="2">
        <v>90022</v>
      </c>
    </row>
    <row r="77" spans="1:18" x14ac:dyDescent="0.25">
      <c r="A77" t="s">
        <v>407</v>
      </c>
      <c r="B77" t="s">
        <v>408</v>
      </c>
      <c r="C77" s="1"/>
      <c r="D77" s="7"/>
      <c r="E77" s="7"/>
      <c r="F77" s="7"/>
      <c r="G77" s="2"/>
      <c r="H77" s="2">
        <f>VLOOKUP(A77,VAL!$A$3:$F$298,3,FALSE)</f>
        <v>44220000</v>
      </c>
      <c r="I77" s="2">
        <v>34500000</v>
      </c>
      <c r="J77" s="2">
        <v>21843987570</v>
      </c>
      <c r="K77" s="2">
        <v>23717351274</v>
      </c>
      <c r="L77" s="2">
        <v>26711091033</v>
      </c>
      <c r="M77" s="2">
        <v>28249708707</v>
      </c>
      <c r="N77" s="2">
        <v>29465487003</v>
      </c>
      <c r="O77" s="2">
        <v>30501062952</v>
      </c>
      <c r="P77" s="2">
        <v>0</v>
      </c>
      <c r="Q77" t="str">
        <f t="shared" si="4"/>
        <v>31002</v>
      </c>
      <c r="R77" s="2">
        <v>21472616</v>
      </c>
    </row>
    <row r="78" spans="1:18" x14ac:dyDescent="0.25">
      <c r="A78" t="s">
        <v>60</v>
      </c>
      <c r="B78" t="s">
        <v>61</v>
      </c>
      <c r="C78" s="1"/>
      <c r="D78" s="7"/>
      <c r="E78" s="7"/>
      <c r="F78" s="7"/>
      <c r="G78" s="2"/>
      <c r="H78" s="2">
        <f>VLOOKUP(A78,VAL!$A$3:$F$298,3,FALSE)</f>
        <v>54097000</v>
      </c>
      <c r="I78" s="2">
        <v>28500000</v>
      </c>
      <c r="J78" s="2">
        <v>18119240260</v>
      </c>
      <c r="K78" s="2">
        <v>19439182220</v>
      </c>
      <c r="L78" s="2">
        <v>21071455398</v>
      </c>
      <c r="M78" s="2">
        <v>21949007667</v>
      </c>
      <c r="N78" s="2">
        <v>22721488566</v>
      </c>
      <c r="O78" s="2">
        <v>23648793899</v>
      </c>
      <c r="P78" s="2">
        <v>4948320.6100000003</v>
      </c>
      <c r="Q78" t="str">
        <f t="shared" si="4"/>
        <v>06114</v>
      </c>
      <c r="R78" s="2">
        <v>15137910</v>
      </c>
    </row>
    <row r="79" spans="1:18" x14ac:dyDescent="0.25">
      <c r="A79" t="s">
        <v>477</v>
      </c>
      <c r="B79" t="s">
        <v>478</v>
      </c>
      <c r="C79" s="1"/>
      <c r="D79" s="7"/>
      <c r="E79" s="7"/>
      <c r="F79" s="7"/>
      <c r="G79" s="2"/>
      <c r="H79" s="2">
        <f>VLOOKUP(A79,VAL!$A$3:$F$298,3,FALSE)</f>
        <v>30000</v>
      </c>
      <c r="I79" s="2">
        <v>30000</v>
      </c>
      <c r="J79" s="2">
        <v>54164965.619999997</v>
      </c>
      <c r="K79" s="2">
        <v>61643624</v>
      </c>
      <c r="L79" s="2">
        <v>55904385</v>
      </c>
      <c r="M79" s="2">
        <v>55516680</v>
      </c>
      <c r="N79" s="2">
        <v>55510224</v>
      </c>
      <c r="O79" s="2">
        <v>55711543</v>
      </c>
      <c r="P79" s="2">
        <v>0</v>
      </c>
      <c r="Q79" t="str">
        <f t="shared" si="4"/>
        <v>33205</v>
      </c>
      <c r="R79" s="2">
        <v>14214</v>
      </c>
    </row>
    <row r="80" spans="1:18" x14ac:dyDescent="0.25">
      <c r="A80" t="s">
        <v>180</v>
      </c>
      <c r="B80" t="s">
        <v>181</v>
      </c>
      <c r="C80" s="1"/>
      <c r="D80" s="7"/>
      <c r="E80" s="7"/>
      <c r="F80" s="7"/>
      <c r="G80" s="2"/>
      <c r="H80" s="2">
        <f>VLOOKUP(A80,VAL!$A$3:$F$298,3,FALSE)</f>
        <v>33000000</v>
      </c>
      <c r="I80" s="2">
        <v>33000000</v>
      </c>
      <c r="J80" s="2">
        <v>16429576294</v>
      </c>
      <c r="K80" s="2">
        <v>17431395626</v>
      </c>
      <c r="L80" s="2">
        <v>18285355712</v>
      </c>
      <c r="M80" s="2">
        <v>18555271930</v>
      </c>
      <c r="N80" s="2">
        <v>18805240374</v>
      </c>
      <c r="O80" s="2">
        <v>19125546781</v>
      </c>
      <c r="P80" s="2">
        <v>2585424.7999999998</v>
      </c>
      <c r="Q80" t="str">
        <f t="shared" si="4"/>
        <v>17210</v>
      </c>
      <c r="R80" s="2">
        <v>12745220</v>
      </c>
    </row>
    <row r="81" spans="1:18" x14ac:dyDescent="0.25">
      <c r="A81" t="s">
        <v>521</v>
      </c>
      <c r="B81" t="s">
        <v>522</v>
      </c>
      <c r="C81" s="1"/>
      <c r="D81" s="7"/>
      <c r="E81" s="7"/>
      <c r="F81" s="7"/>
      <c r="G81" s="2"/>
      <c r="H81" s="2">
        <f>VLOOKUP(A81,VAL!$A$3:$F$298,3,FALSE)</f>
        <v>15060000</v>
      </c>
      <c r="I81" s="2">
        <v>15060000</v>
      </c>
      <c r="J81" s="2">
        <v>4784705100</v>
      </c>
      <c r="K81" s="2">
        <v>5252610369</v>
      </c>
      <c r="L81" s="2">
        <v>5577899444</v>
      </c>
      <c r="M81" s="2">
        <v>6099810914</v>
      </c>
      <c r="N81" s="2">
        <v>6724716004</v>
      </c>
      <c r="O81" s="2">
        <v>7343528265</v>
      </c>
      <c r="P81" s="2">
        <v>14601.7</v>
      </c>
      <c r="Q81" t="str">
        <f t="shared" si="4"/>
        <v>37502</v>
      </c>
      <c r="R81" s="2">
        <v>6061097.1600000001</v>
      </c>
    </row>
    <row r="82" spans="1:18" x14ac:dyDescent="0.25">
      <c r="A82" t="s">
        <v>375</v>
      </c>
      <c r="B82" t="s">
        <v>376</v>
      </c>
      <c r="C82" s="1"/>
      <c r="D82" s="7"/>
      <c r="E82" s="7"/>
      <c r="F82" s="7"/>
      <c r="G82" s="2"/>
      <c r="H82" s="2">
        <f>VLOOKUP(A82,VAL!$A$3:$F$298,3,FALSE)</f>
        <v>9600000</v>
      </c>
      <c r="I82" s="2">
        <v>9600000</v>
      </c>
      <c r="J82" s="2">
        <v>3924007961</v>
      </c>
      <c r="K82" s="2">
        <v>4534629306</v>
      </c>
      <c r="L82" s="2">
        <v>4652666595</v>
      </c>
      <c r="M82" s="2">
        <v>4733577139</v>
      </c>
      <c r="N82" s="2">
        <v>4768562549</v>
      </c>
      <c r="O82" s="2">
        <v>4912881114</v>
      </c>
      <c r="P82" s="2">
        <v>0</v>
      </c>
      <c r="Q82" t="str">
        <f t="shared" si="4"/>
        <v>27417</v>
      </c>
      <c r="R82" s="2">
        <v>4562128.54</v>
      </c>
    </row>
    <row r="83" spans="1:18" x14ac:dyDescent="0.25">
      <c r="A83" t="s">
        <v>20</v>
      </c>
      <c r="B83" t="s">
        <v>21</v>
      </c>
      <c r="C83" s="1"/>
      <c r="D83" s="7"/>
      <c r="E83" s="7"/>
      <c r="F83" s="7"/>
      <c r="G83" s="2"/>
      <c r="H83" s="2">
        <f>VLOOKUP(A83,VAL!$A$3:$F$298,3,FALSE)</f>
        <v>1000000</v>
      </c>
      <c r="I83" s="2">
        <v>1000000</v>
      </c>
      <c r="J83" s="2">
        <v>526363002</v>
      </c>
      <c r="K83" s="2">
        <v>574141145</v>
      </c>
      <c r="L83" s="2">
        <v>594991802</v>
      </c>
      <c r="M83" s="2">
        <v>602302584</v>
      </c>
      <c r="N83" s="2">
        <v>637957205</v>
      </c>
      <c r="O83" s="2">
        <v>677037721</v>
      </c>
      <c r="P83" s="2">
        <v>144112.5</v>
      </c>
      <c r="Q83" t="str">
        <f t="shared" si="4"/>
        <v>03053</v>
      </c>
      <c r="R83" s="2">
        <v>473800</v>
      </c>
    </row>
    <row r="84" spans="1:18" x14ac:dyDescent="0.25">
      <c r="A84" t="s">
        <v>367</v>
      </c>
      <c r="B84" t="s">
        <v>368</v>
      </c>
      <c r="C84" s="1"/>
      <c r="D84" s="7"/>
      <c r="E84" s="7"/>
      <c r="F84" s="7"/>
      <c r="G84" s="2"/>
      <c r="H84" s="2">
        <f>VLOOKUP(A84,VAL!$A$3:$F$298,3,FALSE)</f>
        <v>19000000</v>
      </c>
      <c r="I84" s="2">
        <v>19000000</v>
      </c>
      <c r="J84" s="2">
        <v>4651414006</v>
      </c>
      <c r="K84" s="2">
        <v>5153858941</v>
      </c>
      <c r="L84" s="2">
        <v>5753172367</v>
      </c>
      <c r="M84" s="2">
        <v>5989200702</v>
      </c>
      <c r="N84" s="2">
        <v>6206191095</v>
      </c>
      <c r="O84" s="2">
        <v>6444744115</v>
      </c>
      <c r="P84" s="2">
        <v>1312295.57</v>
      </c>
      <c r="Q84" t="str">
        <f t="shared" si="4"/>
        <v>27402</v>
      </c>
      <c r="R84" s="2">
        <v>6104745.9199999999</v>
      </c>
    </row>
    <row r="85" spans="1:18" x14ac:dyDescent="0.25">
      <c r="A85" t="s">
        <v>449</v>
      </c>
      <c r="B85" t="s">
        <v>450</v>
      </c>
      <c r="C85" s="1"/>
      <c r="D85" s="7"/>
      <c r="E85" s="7"/>
      <c r="F85" s="7"/>
      <c r="G85" s="2"/>
      <c r="H85" s="2">
        <f>VLOOKUP(A85,VAL!$A$3:$F$298,3,FALSE)</f>
        <v>997304</v>
      </c>
      <c r="I85" s="2">
        <v>997304</v>
      </c>
      <c r="J85" s="2">
        <v>665560714</v>
      </c>
      <c r="K85" s="2">
        <v>721722793</v>
      </c>
      <c r="L85" s="2">
        <v>810025340</v>
      </c>
      <c r="M85" s="2">
        <v>850316452</v>
      </c>
      <c r="N85" s="2">
        <v>898513559</v>
      </c>
      <c r="O85" s="2">
        <v>910161795</v>
      </c>
      <c r="P85" s="2">
        <v>95195.51</v>
      </c>
      <c r="Q85" t="str">
        <f t="shared" si="4"/>
        <v>32358</v>
      </c>
      <c r="R85" s="2">
        <v>519775.18</v>
      </c>
    </row>
    <row r="86" spans="1:18" x14ac:dyDescent="0.25">
      <c r="A86" t="s">
        <v>545</v>
      </c>
      <c r="B86" t="s">
        <v>546</v>
      </c>
      <c r="C86" s="1"/>
      <c r="D86" s="7"/>
      <c r="E86" s="7"/>
      <c r="F86" s="7"/>
      <c r="G86" s="2"/>
      <c r="H86" s="2">
        <f>VLOOKUP(A86,VAL!$A$3:$F$298,3,FALSE)</f>
        <v>165000</v>
      </c>
      <c r="I86" s="2">
        <v>165000</v>
      </c>
      <c r="J86" s="2">
        <v>87617824</v>
      </c>
      <c r="K86" s="2">
        <v>87661475</v>
      </c>
      <c r="L86" s="2">
        <v>93379902</v>
      </c>
      <c r="M86" s="2">
        <v>98379767</v>
      </c>
      <c r="N86" s="2">
        <v>99929719</v>
      </c>
      <c r="O86" s="2">
        <v>104279875</v>
      </c>
      <c r="P86" s="2">
        <v>17457.97</v>
      </c>
      <c r="Q86" t="str">
        <f t="shared" si="4"/>
        <v>38302</v>
      </c>
      <c r="R86" s="2">
        <v>78177</v>
      </c>
    </row>
    <row r="87" spans="1:18" x14ac:dyDescent="0.25">
      <c r="A87" t="s">
        <v>245</v>
      </c>
      <c r="B87" t="s">
        <v>246</v>
      </c>
      <c r="C87" s="1"/>
      <c r="D87" s="7"/>
      <c r="E87" s="7"/>
      <c r="F87" s="7"/>
      <c r="G87" s="2"/>
      <c r="H87" s="2">
        <f>VLOOKUP(A87,VAL!$A$3:$F$298,3,FALSE)</f>
        <v>110000</v>
      </c>
      <c r="I87" s="2">
        <v>110000</v>
      </c>
      <c r="J87" s="2">
        <v>54363054.269999996</v>
      </c>
      <c r="K87" s="2">
        <v>51626698</v>
      </c>
      <c r="L87" s="2">
        <v>56934768</v>
      </c>
      <c r="M87" s="2">
        <v>58072995</v>
      </c>
      <c r="N87" s="2">
        <v>58392823</v>
      </c>
      <c r="O87" s="2">
        <v>58459273</v>
      </c>
      <c r="P87" s="2">
        <v>13759.11</v>
      </c>
      <c r="Q87" t="str">
        <f t="shared" si="4"/>
        <v>20401</v>
      </c>
      <c r="R87" s="2">
        <v>52118</v>
      </c>
    </row>
    <row r="88" spans="1:18" x14ac:dyDescent="0.25">
      <c r="A88" t="s">
        <v>251</v>
      </c>
      <c r="B88" t="s">
        <v>252</v>
      </c>
      <c r="C88" s="1"/>
      <c r="D88" s="7"/>
      <c r="E88" s="7"/>
      <c r="F88" s="7"/>
      <c r="G88" s="2"/>
      <c r="H88" s="2">
        <f>VLOOKUP(A88,VAL!$A$3:$F$298,3,FALSE)</f>
        <v>1943620</v>
      </c>
      <c r="I88" s="2">
        <v>1943620</v>
      </c>
      <c r="J88" s="2">
        <v>1119740084.5599999</v>
      </c>
      <c r="K88" s="2">
        <v>1097522911</v>
      </c>
      <c r="L88" s="2">
        <v>1127431771</v>
      </c>
      <c r="M88" s="2">
        <v>1117322738</v>
      </c>
      <c r="N88" s="2">
        <v>1143405965</v>
      </c>
      <c r="O88" s="2">
        <v>1120901224</v>
      </c>
      <c r="P88" s="2">
        <v>0</v>
      </c>
      <c r="Q88" t="str">
        <f t="shared" si="4"/>
        <v>20404</v>
      </c>
      <c r="R88" s="2">
        <v>920887.16</v>
      </c>
    </row>
    <row r="89" spans="1:18" x14ac:dyDescent="0.25">
      <c r="A89" t="s">
        <v>134</v>
      </c>
      <c r="B89" t="s">
        <v>135</v>
      </c>
      <c r="C89" s="1"/>
      <c r="D89" s="7"/>
      <c r="E89" s="7"/>
      <c r="F89" s="7"/>
      <c r="G89" s="2"/>
      <c r="H89" s="2">
        <f>VLOOKUP(A89,VAL!$A$3:$F$298,3,FALSE)</f>
        <v>1130000</v>
      </c>
      <c r="I89" s="2">
        <v>1130000</v>
      </c>
      <c r="J89" s="2">
        <v>287501410</v>
      </c>
      <c r="K89" s="2">
        <v>293710516</v>
      </c>
      <c r="L89" s="2">
        <v>321846833</v>
      </c>
      <c r="M89" s="2">
        <v>333634680</v>
      </c>
      <c r="N89" s="2">
        <v>342480708</v>
      </c>
      <c r="O89" s="2">
        <v>365186762</v>
      </c>
      <c r="P89" s="2">
        <v>182328.32000000001</v>
      </c>
      <c r="Q89" t="str">
        <f t="shared" si="4"/>
        <v>13301</v>
      </c>
      <c r="R89" s="2">
        <v>225055</v>
      </c>
    </row>
    <row r="90" spans="1:18" x14ac:dyDescent="0.25">
      <c r="A90" t="s">
        <v>571</v>
      </c>
      <c r="B90" t="s">
        <v>572</v>
      </c>
      <c r="C90" s="1"/>
      <c r="D90" s="7"/>
      <c r="E90" s="7"/>
      <c r="F90" s="7"/>
      <c r="G90" s="2"/>
      <c r="H90" s="2">
        <f>VLOOKUP(A90,VAL!$A$3:$F$298,3,FALSE)</f>
        <v>1660000</v>
      </c>
      <c r="I90" s="2">
        <v>1500000</v>
      </c>
      <c r="J90" s="2">
        <v>903199848</v>
      </c>
      <c r="K90" s="2">
        <v>970856846</v>
      </c>
      <c r="L90" s="2">
        <v>1008019652</v>
      </c>
      <c r="M90" s="2">
        <v>1033721426</v>
      </c>
      <c r="N90" s="2">
        <v>1090336632</v>
      </c>
      <c r="O90" s="2">
        <v>1140117688</v>
      </c>
      <c r="P90" s="2">
        <v>1188430.67</v>
      </c>
      <c r="Q90" t="str">
        <f t="shared" si="4"/>
        <v>39200</v>
      </c>
      <c r="R90" s="2">
        <v>817305</v>
      </c>
    </row>
    <row r="91" spans="1:18" x14ac:dyDescent="0.25">
      <c r="A91" t="s">
        <v>579</v>
      </c>
      <c r="B91" t="s">
        <v>580</v>
      </c>
      <c r="C91" s="1"/>
      <c r="D91" s="7"/>
      <c r="E91" s="7"/>
      <c r="F91" s="7"/>
      <c r="G91" s="2"/>
      <c r="H91" s="2">
        <f>VLOOKUP(A91,VAL!$A$3:$F$298,3,FALSE)</f>
        <v>626000</v>
      </c>
      <c r="I91" s="2">
        <v>626000</v>
      </c>
      <c r="J91" s="2">
        <v>353044154</v>
      </c>
      <c r="K91" s="2">
        <v>382508348</v>
      </c>
      <c r="L91" s="2">
        <v>400630355</v>
      </c>
      <c r="M91" s="2">
        <v>420261592</v>
      </c>
      <c r="N91" s="2">
        <v>443651756</v>
      </c>
      <c r="O91" s="2">
        <v>464865503</v>
      </c>
      <c r="P91" s="2">
        <v>481637.46</v>
      </c>
      <c r="Q91" t="str">
        <f t="shared" si="4"/>
        <v>39204</v>
      </c>
      <c r="R91" s="2">
        <v>296598.8</v>
      </c>
    </row>
    <row r="92" spans="1:18" x14ac:dyDescent="0.25">
      <c r="A92" t="s">
        <v>431</v>
      </c>
      <c r="B92" t="s">
        <v>432</v>
      </c>
      <c r="C92" s="1"/>
      <c r="D92" s="7"/>
      <c r="E92" s="7"/>
      <c r="F92" s="7"/>
      <c r="G92" s="2"/>
      <c r="H92" s="2">
        <f>VLOOKUP(A92,VAL!$A$3:$F$298,3,FALSE)</f>
        <v>4449366</v>
      </c>
      <c r="I92" s="2">
        <v>4449366</v>
      </c>
      <c r="J92" s="2">
        <v>1919742014</v>
      </c>
      <c r="K92" s="2">
        <v>2126200941</v>
      </c>
      <c r="L92" s="2">
        <v>2414989085</v>
      </c>
      <c r="M92" s="2">
        <v>2606472248</v>
      </c>
      <c r="N92" s="2">
        <v>2801769895</v>
      </c>
      <c r="O92" s="2">
        <v>2964313746</v>
      </c>
      <c r="P92" s="2">
        <v>0</v>
      </c>
      <c r="Q92" t="str">
        <f t="shared" si="4"/>
        <v>31332</v>
      </c>
      <c r="R92" s="2">
        <v>2108109.61</v>
      </c>
    </row>
    <row r="93" spans="1:18" x14ac:dyDescent="0.25">
      <c r="A93" t="s">
        <v>301</v>
      </c>
      <c r="B93" t="s">
        <v>302</v>
      </c>
      <c r="C93" s="1"/>
      <c r="D93" s="7"/>
      <c r="E93" s="7"/>
      <c r="F93" s="7"/>
      <c r="G93" s="2"/>
      <c r="H93" s="2">
        <f>VLOOKUP(A93,VAL!$A$3:$F$298,3,FALSE)</f>
        <v>736752</v>
      </c>
      <c r="I93" s="2">
        <v>736752</v>
      </c>
      <c r="J93" s="2">
        <v>817307507.5</v>
      </c>
      <c r="K93" s="2">
        <v>845227829</v>
      </c>
      <c r="L93" s="2">
        <v>923644934</v>
      </c>
      <c r="M93" s="2">
        <v>1002323915</v>
      </c>
      <c r="N93" s="2">
        <v>1101389735</v>
      </c>
      <c r="O93" s="2">
        <v>1137662663</v>
      </c>
      <c r="P93" s="2">
        <v>0</v>
      </c>
      <c r="Q93" t="str">
        <f t="shared" si="4"/>
        <v>23054</v>
      </c>
      <c r="R93" s="2">
        <v>342112.5</v>
      </c>
    </row>
    <row r="94" spans="1:18" x14ac:dyDescent="0.25">
      <c r="A94" t="s">
        <v>439</v>
      </c>
      <c r="B94" t="s">
        <v>440</v>
      </c>
      <c r="C94" s="1"/>
      <c r="D94" s="7"/>
      <c r="E94" s="7"/>
      <c r="F94" s="7"/>
      <c r="G94" s="2"/>
      <c r="H94" s="2">
        <f>VLOOKUP(A94,VAL!$A$3:$F$298,3,FALSE)</f>
        <v>185000</v>
      </c>
      <c r="I94" s="2">
        <v>185000</v>
      </c>
      <c r="J94" s="2">
        <v>128572769</v>
      </c>
      <c r="K94" s="2">
        <v>140493395</v>
      </c>
      <c r="L94" s="2">
        <v>162561251</v>
      </c>
      <c r="M94" s="2">
        <v>171214673</v>
      </c>
      <c r="N94" s="2">
        <v>180364554</v>
      </c>
      <c r="O94" s="2">
        <v>187794375</v>
      </c>
      <c r="P94" s="2">
        <v>0</v>
      </c>
      <c r="Q94" t="str">
        <f t="shared" si="4"/>
        <v>32312</v>
      </c>
      <c r="R94" s="2">
        <v>89813.28</v>
      </c>
    </row>
    <row r="95" spans="1:18" x14ac:dyDescent="0.25">
      <c r="A95" t="s">
        <v>56</v>
      </c>
      <c r="B95" t="s">
        <v>57</v>
      </c>
      <c r="C95" s="1"/>
      <c r="D95" s="7"/>
      <c r="E95" s="7"/>
      <c r="F95" s="7"/>
      <c r="G95" s="2"/>
      <c r="H95" s="2">
        <f>VLOOKUP(A95,VAL!$A$3:$F$298,3,FALSE)</f>
        <v>550000</v>
      </c>
      <c r="I95" s="2">
        <v>550000</v>
      </c>
      <c r="J95" s="2">
        <v>191775233</v>
      </c>
      <c r="K95" s="2">
        <v>197059300</v>
      </c>
      <c r="L95" s="2">
        <v>224129255</v>
      </c>
      <c r="M95" s="2">
        <v>230715327</v>
      </c>
      <c r="N95" s="2">
        <v>236826760</v>
      </c>
      <c r="O95" s="2">
        <v>243189939</v>
      </c>
      <c r="P95" s="2">
        <v>8310.2199999999993</v>
      </c>
      <c r="Q95" t="str">
        <f t="shared" si="4"/>
        <v>06103</v>
      </c>
      <c r="R95" s="2">
        <v>152150.92000000001</v>
      </c>
    </row>
    <row r="96" spans="1:18" x14ac:dyDescent="0.25">
      <c r="A96" t="s">
        <v>497</v>
      </c>
      <c r="B96" t="s">
        <v>498</v>
      </c>
      <c r="C96" s="1"/>
      <c r="D96" s="7"/>
      <c r="E96" s="7"/>
      <c r="F96" s="7"/>
      <c r="G96" s="2"/>
      <c r="H96" s="2">
        <f>VLOOKUP(A96,VAL!$A$3:$F$298,3,FALSE)</f>
        <v>2267000</v>
      </c>
      <c r="I96" s="2">
        <v>2267000</v>
      </c>
      <c r="J96" s="2">
        <v>1150276891</v>
      </c>
      <c r="K96" s="2">
        <v>1264755558</v>
      </c>
      <c r="L96" s="2">
        <v>1291775248</v>
      </c>
      <c r="M96" s="2">
        <v>1397578686</v>
      </c>
      <c r="N96" s="2">
        <v>1490854091</v>
      </c>
      <c r="O96" s="2">
        <v>1570392044</v>
      </c>
      <c r="P96" s="2">
        <v>0</v>
      </c>
      <c r="Q96" t="str">
        <f t="shared" si="4"/>
        <v>34324</v>
      </c>
      <c r="R96" s="2">
        <v>1029178.88</v>
      </c>
    </row>
    <row r="97" spans="1:18" x14ac:dyDescent="0.25">
      <c r="A97" t="s">
        <v>295</v>
      </c>
      <c r="B97" t="s">
        <v>296</v>
      </c>
      <c r="C97" s="1"/>
      <c r="D97" s="7"/>
      <c r="E97" s="7"/>
      <c r="F97" s="7"/>
      <c r="G97" s="2"/>
      <c r="H97" s="2">
        <f>VLOOKUP(A97,VAL!$A$3:$F$298,3,FALSE)</f>
        <v>270000</v>
      </c>
      <c r="I97" s="2">
        <v>270000</v>
      </c>
      <c r="J97" s="2">
        <v>149363730</v>
      </c>
      <c r="K97" s="2">
        <v>157076074</v>
      </c>
      <c r="L97" s="2">
        <v>159365822</v>
      </c>
      <c r="M97" s="2">
        <v>161857204</v>
      </c>
      <c r="N97" s="2">
        <v>169655901</v>
      </c>
      <c r="O97" s="2">
        <v>174885899</v>
      </c>
      <c r="P97" s="2">
        <v>0</v>
      </c>
      <c r="Q97" t="str">
        <f t="shared" si="4"/>
        <v>22204</v>
      </c>
      <c r="R97" s="2">
        <v>127926</v>
      </c>
    </row>
    <row r="98" spans="1:18" x14ac:dyDescent="0.25">
      <c r="A98" t="s">
        <v>577</v>
      </c>
      <c r="B98" t="s">
        <v>578</v>
      </c>
      <c r="C98" s="1"/>
      <c r="D98" s="7"/>
      <c r="E98" s="7"/>
      <c r="F98" s="7"/>
      <c r="G98" s="2"/>
      <c r="H98" s="2">
        <f>VLOOKUP(A98,VAL!$A$3:$F$298,3,FALSE)</f>
        <v>1400000</v>
      </c>
      <c r="I98" s="2">
        <v>1400000</v>
      </c>
      <c r="J98" s="2">
        <v>544691156</v>
      </c>
      <c r="K98" s="2">
        <v>588609646</v>
      </c>
      <c r="L98" s="2">
        <v>607541403</v>
      </c>
      <c r="M98" s="2">
        <v>624119577</v>
      </c>
      <c r="N98" s="2">
        <v>648906232</v>
      </c>
      <c r="O98" s="2">
        <v>658710177</v>
      </c>
      <c r="P98" s="2">
        <v>252851.78</v>
      </c>
      <c r="Q98" t="str">
        <f t="shared" si="4"/>
        <v>39203</v>
      </c>
      <c r="R98" s="2">
        <v>544870</v>
      </c>
    </row>
    <row r="99" spans="1:18" x14ac:dyDescent="0.25">
      <c r="A99" t="s">
        <v>186</v>
      </c>
      <c r="B99" t="s">
        <v>187</v>
      </c>
      <c r="C99" s="1"/>
      <c r="D99" s="7"/>
      <c r="E99" s="7"/>
      <c r="F99" s="7"/>
      <c r="G99" s="2"/>
      <c r="H99" s="2">
        <f>VLOOKUP(A99,VAL!$A$3:$F$298,3,FALSE)</f>
        <v>47329540</v>
      </c>
      <c r="I99" s="2">
        <v>47329540</v>
      </c>
      <c r="J99" s="2">
        <v>21291686331</v>
      </c>
      <c r="K99" s="2">
        <v>22734865136</v>
      </c>
      <c r="L99" s="2">
        <v>26191047559</v>
      </c>
      <c r="M99" s="2">
        <v>27434757307</v>
      </c>
      <c r="N99" s="2">
        <v>28466663478</v>
      </c>
      <c r="O99" s="2">
        <v>29853695029</v>
      </c>
      <c r="P99" s="2">
        <v>0</v>
      </c>
      <c r="Q99" t="str">
        <f t="shared" si="4"/>
        <v>17401</v>
      </c>
      <c r="R99" s="2">
        <v>22537839.120000001</v>
      </c>
    </row>
    <row r="100" spans="1:18" x14ac:dyDescent="0.25">
      <c r="A100" t="s">
        <v>52</v>
      </c>
      <c r="B100" t="s">
        <v>53</v>
      </c>
      <c r="C100" s="1"/>
      <c r="D100" s="7"/>
      <c r="E100" s="7"/>
      <c r="F100" s="7"/>
      <c r="G100" s="2"/>
      <c r="H100" s="2">
        <f>VLOOKUP(A100,VAL!$A$3:$F$298,3,FALSE)</f>
        <v>4997000</v>
      </c>
      <c r="I100" s="2">
        <v>2400000</v>
      </c>
      <c r="J100" s="2">
        <v>1585031393</v>
      </c>
      <c r="K100" s="2">
        <v>1695817163</v>
      </c>
      <c r="L100" s="2">
        <v>1908063585</v>
      </c>
      <c r="M100" s="2">
        <v>2006293191</v>
      </c>
      <c r="N100" s="2">
        <v>2078304463</v>
      </c>
      <c r="O100" s="2">
        <v>2176631599</v>
      </c>
      <c r="P100" s="2">
        <v>155960.32999999999</v>
      </c>
      <c r="Q100" t="str">
        <f t="shared" si="4"/>
        <v>06098</v>
      </c>
      <c r="R100" s="2">
        <v>1205206.96</v>
      </c>
    </row>
    <row r="101" spans="1:18" x14ac:dyDescent="0.25">
      <c r="A101" t="s">
        <v>311</v>
      </c>
      <c r="B101" t="s">
        <v>312</v>
      </c>
      <c r="C101" s="1"/>
      <c r="D101" s="7"/>
      <c r="E101" s="7"/>
      <c r="F101" s="7"/>
      <c r="G101" s="2"/>
      <c r="H101" s="2">
        <f>VLOOKUP(A101,VAL!$A$3:$F$298,3,FALSE)</f>
        <v>1914895</v>
      </c>
      <c r="I101" s="2">
        <v>1914895</v>
      </c>
      <c r="J101" s="2">
        <v>1181704576.5</v>
      </c>
      <c r="K101" s="2">
        <v>1277244922</v>
      </c>
      <c r="L101" s="2">
        <v>1258397445</v>
      </c>
      <c r="M101" s="2">
        <v>1348756559</v>
      </c>
      <c r="N101" s="2">
        <v>1431835150</v>
      </c>
      <c r="O101" s="2">
        <v>1454325855</v>
      </c>
      <c r="P101" s="2">
        <v>0</v>
      </c>
      <c r="Q101" t="str">
        <f t="shared" si="4"/>
        <v>23404</v>
      </c>
      <c r="R101" s="2">
        <v>521145.89</v>
      </c>
    </row>
    <row r="102" spans="1:18" x14ac:dyDescent="0.25">
      <c r="A102" t="s">
        <v>138</v>
      </c>
      <c r="B102" t="s">
        <v>139</v>
      </c>
      <c r="C102" s="1"/>
      <c r="D102" s="7"/>
      <c r="E102" s="7"/>
      <c r="F102" s="7"/>
      <c r="G102" s="2"/>
      <c r="H102" s="2">
        <f>VLOOKUP(A102,VAL!$A$3:$F$298,3,FALSE)</f>
        <v>2975750</v>
      </c>
      <c r="I102" s="2">
        <v>2975750</v>
      </c>
      <c r="J102" s="2">
        <v>640200967</v>
      </c>
      <c r="K102" s="2">
        <v>698569633</v>
      </c>
      <c r="L102" s="2">
        <v>672450585</v>
      </c>
      <c r="M102" s="2">
        <v>675659800</v>
      </c>
      <c r="N102" s="2">
        <v>692730307</v>
      </c>
      <c r="O102" s="2">
        <v>691938641</v>
      </c>
      <c r="P102" s="2">
        <v>442551.82</v>
      </c>
      <c r="Q102" t="str">
        <f t="shared" si="4"/>
        <v>14028</v>
      </c>
      <c r="R102" s="2">
        <v>827455.69</v>
      </c>
    </row>
    <row r="103" spans="1:18" x14ac:dyDescent="0.25">
      <c r="A103" t="s">
        <v>102</v>
      </c>
      <c r="B103" t="s">
        <v>103</v>
      </c>
      <c r="C103" s="1"/>
      <c r="D103" s="7"/>
      <c r="E103" s="7"/>
      <c r="F103" s="7"/>
      <c r="G103" s="2"/>
      <c r="H103" s="2">
        <f>VLOOKUP(A103,VAL!$A$3:$F$298,3,FALSE)</f>
        <v>100000</v>
      </c>
      <c r="I103" s="2">
        <v>99448</v>
      </c>
      <c r="J103" s="2">
        <v>67566606.528967902</v>
      </c>
      <c r="K103" s="2">
        <v>72447197</v>
      </c>
      <c r="L103" s="2">
        <v>70390365</v>
      </c>
      <c r="M103" s="2">
        <v>70077494</v>
      </c>
      <c r="N103" s="2">
        <v>68933053</v>
      </c>
      <c r="O103" s="2">
        <v>69653508</v>
      </c>
      <c r="P103" s="2">
        <v>60574.03</v>
      </c>
      <c r="Q103" t="str">
        <f t="shared" si="4"/>
        <v>10070</v>
      </c>
      <c r="R103" s="2">
        <v>49896.83</v>
      </c>
    </row>
    <row r="104" spans="1:18" x14ac:dyDescent="0.25">
      <c r="A104" t="s">
        <v>419</v>
      </c>
      <c r="B104" t="s">
        <v>420</v>
      </c>
      <c r="C104" s="1"/>
      <c r="D104" s="7"/>
      <c r="E104" s="7"/>
      <c r="F104" s="7"/>
      <c r="G104" s="2"/>
      <c r="H104" s="2">
        <f>VLOOKUP(A104,VAL!$A$3:$F$298,3,FALSE)</f>
        <v>196000</v>
      </c>
      <c r="I104" s="2">
        <v>102350</v>
      </c>
      <c r="J104" s="2">
        <v>112315630</v>
      </c>
      <c r="K104" s="2">
        <v>133748755</v>
      </c>
      <c r="L104" s="2">
        <v>133351275</v>
      </c>
      <c r="M104" s="2">
        <v>139487346</v>
      </c>
      <c r="N104" s="2">
        <v>142955838</v>
      </c>
      <c r="O104" s="2">
        <v>144520608</v>
      </c>
      <c r="P104" s="2">
        <v>0</v>
      </c>
      <c r="Q104" t="str">
        <f t="shared" si="4"/>
        <v>31063</v>
      </c>
      <c r="R104" s="2">
        <v>45647.39</v>
      </c>
    </row>
    <row r="105" spans="1:18" x14ac:dyDescent="0.25">
      <c r="A105" t="s">
        <v>205</v>
      </c>
      <c r="B105" t="s">
        <v>206</v>
      </c>
      <c r="C105" s="1"/>
      <c r="D105" s="7"/>
      <c r="E105" s="7"/>
      <c r="F105" s="7"/>
      <c r="G105" s="2"/>
      <c r="H105" s="2">
        <f>VLOOKUP(A105,VAL!$A$3:$F$298,3,FALSE)</f>
        <v>36300000</v>
      </c>
      <c r="I105" s="2">
        <v>36300000</v>
      </c>
      <c r="J105" s="2">
        <v>33606039983</v>
      </c>
      <c r="K105" s="2">
        <v>35029695387</v>
      </c>
      <c r="L105" s="2">
        <v>38498486757</v>
      </c>
      <c r="M105" s="2">
        <v>39136672067</v>
      </c>
      <c r="N105" s="2">
        <v>40649296850</v>
      </c>
      <c r="O105" s="2">
        <v>41299875339</v>
      </c>
      <c r="P105" s="2">
        <v>0</v>
      </c>
      <c r="Q105" t="str">
        <f t="shared" si="4"/>
        <v>17411</v>
      </c>
      <c r="R105" s="2">
        <v>21273620</v>
      </c>
    </row>
    <row r="106" spans="1:18" x14ac:dyDescent="0.25">
      <c r="A106" t="s">
        <v>112</v>
      </c>
      <c r="B106" t="s">
        <v>113</v>
      </c>
      <c r="C106" s="1"/>
      <c r="D106" s="7"/>
      <c r="E106" s="7"/>
      <c r="F106" s="7"/>
      <c r="G106" s="2"/>
      <c r="H106" s="2">
        <f>VLOOKUP(A106,VAL!$A$3:$F$298,3,FALSE)</f>
        <v>75000</v>
      </c>
      <c r="I106" s="2">
        <v>75000</v>
      </c>
      <c r="J106" s="2">
        <v>72564410</v>
      </c>
      <c r="K106" s="2">
        <v>70688704</v>
      </c>
      <c r="L106" s="2">
        <v>79392576</v>
      </c>
      <c r="M106" s="2">
        <v>81889536</v>
      </c>
      <c r="N106" s="2">
        <v>85496099</v>
      </c>
      <c r="O106" s="2">
        <v>91825539</v>
      </c>
      <c r="P106" s="2">
        <v>0</v>
      </c>
      <c r="Q106" t="str">
        <f t="shared" si="4"/>
        <v>11056</v>
      </c>
      <c r="R106" s="2">
        <v>35535</v>
      </c>
    </row>
    <row r="107" spans="1:18" x14ac:dyDescent="0.25">
      <c r="A107" t="s">
        <v>78</v>
      </c>
      <c r="B107" t="s">
        <v>79</v>
      </c>
      <c r="C107" s="1"/>
      <c r="D107" s="7"/>
      <c r="E107" s="7"/>
      <c r="F107" s="7"/>
      <c r="G107" s="2"/>
      <c r="H107" s="2">
        <f>VLOOKUP(A107,VAL!$A$3:$F$298,3,FALSE)</f>
        <v>2592947</v>
      </c>
      <c r="I107" s="2">
        <v>2592947</v>
      </c>
      <c r="J107" s="2">
        <v>1365725944</v>
      </c>
      <c r="K107" s="2">
        <v>1514024701</v>
      </c>
      <c r="L107" s="2">
        <v>1599117326</v>
      </c>
      <c r="M107" s="2">
        <v>1756128208</v>
      </c>
      <c r="N107" s="2">
        <v>1901739494</v>
      </c>
      <c r="O107" s="2">
        <v>2105513528</v>
      </c>
      <c r="P107" s="2">
        <v>0</v>
      </c>
      <c r="Q107" t="str">
        <f t="shared" si="4"/>
        <v>08402</v>
      </c>
      <c r="R107" s="2">
        <v>1076017.33</v>
      </c>
    </row>
    <row r="108" spans="1:18" x14ac:dyDescent="0.25">
      <c r="A108" t="s">
        <v>96</v>
      </c>
      <c r="B108" t="s">
        <v>97</v>
      </c>
      <c r="C108" s="1"/>
      <c r="D108" s="7"/>
      <c r="E108" s="7"/>
      <c r="F108" s="7"/>
      <c r="G108" s="2"/>
      <c r="H108" s="2">
        <f>VLOOKUP(A108,VAL!$A$3:$F$298,3,FALSE)</f>
        <v>18325</v>
      </c>
      <c r="I108" s="2">
        <v>18325</v>
      </c>
      <c r="J108" s="2">
        <v>16879170</v>
      </c>
      <c r="K108" s="2">
        <v>18243080</v>
      </c>
      <c r="L108" s="2">
        <v>17183872</v>
      </c>
      <c r="M108" s="2">
        <v>16773068</v>
      </c>
      <c r="N108" s="2">
        <v>16299004</v>
      </c>
      <c r="O108" s="2">
        <v>16466091</v>
      </c>
      <c r="P108" s="2">
        <v>13192.98</v>
      </c>
      <c r="Q108" t="str">
        <f t="shared" si="4"/>
        <v>10003</v>
      </c>
      <c r="R108" s="2">
        <v>8682.39</v>
      </c>
    </row>
    <row r="109" spans="1:18" x14ac:dyDescent="0.25">
      <c r="A109" t="s">
        <v>82</v>
      </c>
      <c r="B109" t="s">
        <v>83</v>
      </c>
      <c r="C109" s="1"/>
      <c r="D109" s="7"/>
      <c r="E109" s="7"/>
      <c r="F109" s="7"/>
      <c r="G109" s="2"/>
      <c r="H109" s="2">
        <f>VLOOKUP(A109,VAL!$A$3:$F$298,3,FALSE)</f>
        <v>3500000</v>
      </c>
      <c r="I109" s="2">
        <v>3500000</v>
      </c>
      <c r="J109" s="2">
        <v>2356625234</v>
      </c>
      <c r="K109" s="2">
        <v>2656299217</v>
      </c>
      <c r="L109" s="2">
        <v>2681290457</v>
      </c>
      <c r="M109" s="2">
        <v>2899662640</v>
      </c>
      <c r="N109" s="2">
        <v>3162810413</v>
      </c>
      <c r="O109" s="2">
        <v>3404868366</v>
      </c>
      <c r="P109" s="2">
        <v>1067744.2</v>
      </c>
      <c r="Q109" t="str">
        <f t="shared" si="4"/>
        <v>08458</v>
      </c>
      <c r="R109" s="2">
        <v>1824130</v>
      </c>
    </row>
    <row r="110" spans="1:18" x14ac:dyDescent="0.25">
      <c r="A110" t="s">
        <v>14</v>
      </c>
      <c r="B110" t="s">
        <v>15</v>
      </c>
      <c r="C110" s="1"/>
      <c r="D110" s="7"/>
      <c r="E110" s="7"/>
      <c r="F110" s="7"/>
      <c r="G110" s="2"/>
      <c r="H110" s="2">
        <f>VLOOKUP(A110,VAL!$A$3:$F$298,3,FALSE)</f>
        <v>13200000</v>
      </c>
      <c r="I110" s="2">
        <v>13200000</v>
      </c>
      <c r="J110" s="2">
        <v>8473733838</v>
      </c>
      <c r="K110" s="2">
        <v>9385430286</v>
      </c>
      <c r="L110" s="2">
        <v>9803536852</v>
      </c>
      <c r="M110" s="2">
        <v>10311536629</v>
      </c>
      <c r="N110" s="2">
        <v>11252661201</v>
      </c>
      <c r="O110" s="2">
        <v>12085859600</v>
      </c>
      <c r="P110" s="2">
        <v>4343926.7300000004</v>
      </c>
      <c r="Q110" t="str">
        <f t="shared" si="4"/>
        <v>03017</v>
      </c>
      <c r="R110" s="2">
        <v>7035930</v>
      </c>
    </row>
    <row r="111" spans="1:18" x14ac:dyDescent="0.25">
      <c r="A111" t="s">
        <v>211</v>
      </c>
      <c r="B111" t="s">
        <v>212</v>
      </c>
      <c r="C111" s="1"/>
      <c r="D111" s="7"/>
      <c r="E111" s="7"/>
      <c r="F111" s="7"/>
      <c r="G111" s="2"/>
      <c r="H111" s="2">
        <f>VLOOKUP(A111,VAL!$A$3:$F$298,3,FALSE)</f>
        <v>44000000</v>
      </c>
      <c r="I111" s="2">
        <v>44000000</v>
      </c>
      <c r="J111" s="2">
        <v>27119392759</v>
      </c>
      <c r="K111" s="2">
        <v>29510545300</v>
      </c>
      <c r="L111" s="2">
        <v>31691526391</v>
      </c>
      <c r="M111" s="2">
        <v>32103474250</v>
      </c>
      <c r="N111" s="2">
        <v>33260766564</v>
      </c>
      <c r="O111" s="2">
        <v>34536625300</v>
      </c>
      <c r="P111" s="2">
        <v>0</v>
      </c>
      <c r="Q111" t="str">
        <f t="shared" si="4"/>
        <v>17415</v>
      </c>
      <c r="R111" s="2">
        <v>23690000</v>
      </c>
    </row>
    <row r="112" spans="1:18" x14ac:dyDescent="0.25">
      <c r="A112" t="s">
        <v>485</v>
      </c>
      <c r="B112" t="s">
        <v>486</v>
      </c>
      <c r="C112" s="1"/>
      <c r="D112" s="7"/>
      <c r="E112" s="7"/>
      <c r="F112" s="7"/>
      <c r="G112" s="2"/>
      <c r="H112" s="2">
        <f>VLOOKUP(A112,VAL!$A$3:$F$298,3,FALSE)</f>
        <v>1459925</v>
      </c>
      <c r="I112" s="2">
        <v>1459925</v>
      </c>
      <c r="J112" s="2">
        <v>541857419.15845013</v>
      </c>
      <c r="K112" s="2">
        <v>614595086</v>
      </c>
      <c r="L112" s="2">
        <v>584323926</v>
      </c>
      <c r="M112" s="2">
        <v>606495458</v>
      </c>
      <c r="N112" s="2">
        <v>616727061</v>
      </c>
      <c r="O112" s="2">
        <v>645272010</v>
      </c>
      <c r="P112" s="2">
        <v>173303.4</v>
      </c>
      <c r="Q112" t="str">
        <f t="shared" si="4"/>
        <v>33212</v>
      </c>
      <c r="R112" s="2">
        <v>407023.58</v>
      </c>
    </row>
    <row r="113" spans="1:18" x14ac:dyDescent="0.25">
      <c r="A113" t="s">
        <v>18</v>
      </c>
      <c r="B113" t="s">
        <v>19</v>
      </c>
      <c r="C113" s="1"/>
      <c r="D113" s="7"/>
      <c r="E113" s="7"/>
      <c r="F113" s="7"/>
      <c r="G113" s="2"/>
      <c r="H113" s="2">
        <f>VLOOKUP(A113,VAL!$A$3:$F$298,3,FALSE)</f>
        <v>1400000</v>
      </c>
      <c r="I113" s="2">
        <v>1400000</v>
      </c>
      <c r="J113" s="2">
        <v>758579083</v>
      </c>
      <c r="K113" s="2">
        <v>872236807</v>
      </c>
      <c r="L113" s="2">
        <v>918667528</v>
      </c>
      <c r="M113" s="2">
        <v>963974949</v>
      </c>
      <c r="N113" s="2">
        <v>1063097228</v>
      </c>
      <c r="O113" s="2">
        <v>1145111097</v>
      </c>
      <c r="P113" s="2">
        <v>249647.83</v>
      </c>
      <c r="Q113" t="str">
        <f t="shared" si="4"/>
        <v>03052</v>
      </c>
      <c r="R113" s="2">
        <v>710700</v>
      </c>
    </row>
    <row r="114" spans="1:18" x14ac:dyDescent="0.25">
      <c r="A114" t="s">
        <v>233</v>
      </c>
      <c r="B114" t="s">
        <v>234</v>
      </c>
      <c r="C114" s="1"/>
      <c r="D114" s="7"/>
      <c r="E114" s="7"/>
      <c r="F114" s="7"/>
      <c r="G114" s="2"/>
      <c r="H114" s="2">
        <f>VLOOKUP(A114,VAL!$A$3:$F$298,3,FALSE)</f>
        <v>1650108</v>
      </c>
      <c r="I114" s="2">
        <v>1650108</v>
      </c>
      <c r="J114" s="2">
        <v>716591248</v>
      </c>
      <c r="K114" s="2">
        <v>773555069</v>
      </c>
      <c r="L114" s="2">
        <v>760459934</v>
      </c>
      <c r="M114" s="2">
        <v>778688446</v>
      </c>
      <c r="N114" s="2">
        <v>816790842</v>
      </c>
      <c r="O114" s="2">
        <v>831272136</v>
      </c>
      <c r="P114" s="2">
        <v>0</v>
      </c>
      <c r="Q114" t="str">
        <f t="shared" si="4"/>
        <v>19403</v>
      </c>
      <c r="R114" s="2">
        <v>789637.45</v>
      </c>
    </row>
    <row r="115" spans="1:18" x14ac:dyDescent="0.25">
      <c r="A115" t="s">
        <v>247</v>
      </c>
      <c r="B115" t="s">
        <v>248</v>
      </c>
      <c r="C115" s="1"/>
      <c r="D115" s="7"/>
      <c r="E115" s="7"/>
      <c r="F115" s="7"/>
      <c r="G115" s="2"/>
      <c r="H115" s="2">
        <f>VLOOKUP(A115,VAL!$A$3:$F$298,3,FALSE)</f>
        <v>90000</v>
      </c>
      <c r="I115" s="2">
        <v>90000</v>
      </c>
      <c r="J115" s="2">
        <v>42285209.759999998</v>
      </c>
      <c r="K115" s="2">
        <v>46215374</v>
      </c>
      <c r="L115" s="2">
        <v>44473003</v>
      </c>
      <c r="M115" s="2">
        <v>46476805</v>
      </c>
      <c r="N115" s="2">
        <v>46805508</v>
      </c>
      <c r="O115" s="2">
        <v>47003503</v>
      </c>
      <c r="P115" s="2">
        <v>19070.669999999998</v>
      </c>
      <c r="Q115" t="str">
        <f t="shared" si="4"/>
        <v>20402</v>
      </c>
      <c r="R115" s="2">
        <v>42642</v>
      </c>
    </row>
    <row r="116" spans="1:18" x14ac:dyDescent="0.25">
      <c r="A116" t="s">
        <v>393</v>
      </c>
      <c r="B116" t="s">
        <v>394</v>
      </c>
      <c r="C116" s="1"/>
      <c r="D116" s="7"/>
      <c r="E116" s="7"/>
      <c r="F116" s="7"/>
      <c r="G116" s="2"/>
      <c r="H116" s="2">
        <f>VLOOKUP(A116,VAL!$A$3:$F$298,3,FALSE)</f>
        <v>1250000</v>
      </c>
      <c r="I116" s="2">
        <v>1250000</v>
      </c>
      <c r="J116" s="2">
        <v>587696875</v>
      </c>
      <c r="K116" s="2">
        <v>619821107</v>
      </c>
      <c r="L116" s="2">
        <v>698344711</v>
      </c>
      <c r="M116" s="2">
        <v>752991374</v>
      </c>
      <c r="N116" s="2">
        <v>814096875</v>
      </c>
      <c r="O116" s="2">
        <v>905939538</v>
      </c>
      <c r="P116" s="2">
        <v>349.27</v>
      </c>
      <c r="Q116" t="str">
        <f t="shared" si="4"/>
        <v>29311</v>
      </c>
      <c r="R116" s="2">
        <v>414387.85</v>
      </c>
    </row>
    <row r="117" spans="1:18" x14ac:dyDescent="0.25">
      <c r="A117" t="s">
        <v>54</v>
      </c>
      <c r="B117" t="s">
        <v>55</v>
      </c>
      <c r="C117" s="1"/>
      <c r="D117" s="7"/>
      <c r="E117" s="7"/>
      <c r="F117" s="7"/>
      <c r="G117" s="2"/>
      <c r="H117" s="2">
        <f>VLOOKUP(A117,VAL!$A$3:$F$298,3,FALSE)</f>
        <v>2954259</v>
      </c>
      <c r="I117" s="2">
        <v>2954259</v>
      </c>
      <c r="J117" s="2">
        <v>1279578804</v>
      </c>
      <c r="K117" s="2">
        <v>1333657237</v>
      </c>
      <c r="L117" s="2">
        <v>1556532540</v>
      </c>
      <c r="M117" s="2">
        <v>1670709316</v>
      </c>
      <c r="N117" s="2">
        <v>1738926500</v>
      </c>
      <c r="O117" s="2">
        <v>1810115828</v>
      </c>
      <c r="P117" s="2">
        <v>169603.95</v>
      </c>
      <c r="Q117" t="str">
        <f t="shared" si="4"/>
        <v>06101</v>
      </c>
      <c r="R117" s="2">
        <v>952380.64</v>
      </c>
    </row>
    <row r="118" spans="1:18" x14ac:dyDescent="0.25">
      <c r="A118" t="s">
        <v>533</v>
      </c>
      <c r="B118" t="s">
        <v>534</v>
      </c>
      <c r="C118" s="1"/>
      <c r="D118" s="7"/>
      <c r="E118" s="7"/>
      <c r="F118" s="7"/>
      <c r="G118" s="2"/>
      <c r="H118" s="2">
        <f>VLOOKUP(A118,VAL!$A$3:$F$298,3,FALSE)</f>
        <v>614000</v>
      </c>
      <c r="I118" s="2">
        <v>614000</v>
      </c>
      <c r="J118" s="2">
        <v>202660568</v>
      </c>
      <c r="K118" s="2">
        <v>224860872</v>
      </c>
      <c r="L118" s="2">
        <v>222510399</v>
      </c>
      <c r="M118" s="2">
        <v>235120556</v>
      </c>
      <c r="N118" s="2">
        <v>245729203</v>
      </c>
      <c r="O118" s="2">
        <v>254807356</v>
      </c>
      <c r="P118" s="2">
        <v>0</v>
      </c>
      <c r="Q118" t="str">
        <f t="shared" si="4"/>
        <v>38126</v>
      </c>
      <c r="R118" s="2">
        <v>80025.63</v>
      </c>
    </row>
    <row r="119" spans="1:18" x14ac:dyDescent="0.25">
      <c r="A119" t="s">
        <v>32</v>
      </c>
      <c r="B119" t="s">
        <v>33</v>
      </c>
      <c r="C119" s="1"/>
      <c r="D119" s="7"/>
      <c r="E119" s="7"/>
      <c r="F119" s="7"/>
      <c r="G119" s="2"/>
      <c r="H119" s="2">
        <f>VLOOKUP(A119,VAL!$A$3:$F$298,3,FALSE)</f>
        <v>3354086</v>
      </c>
      <c r="I119" s="2">
        <v>3354086</v>
      </c>
      <c r="J119" s="2">
        <v>2531099195</v>
      </c>
      <c r="K119" s="2">
        <v>2714207412</v>
      </c>
      <c r="L119" s="2">
        <v>2941779354</v>
      </c>
      <c r="M119" s="2">
        <v>3231794779</v>
      </c>
      <c r="N119" s="2">
        <v>3527415756</v>
      </c>
      <c r="O119" s="2">
        <v>3892926016</v>
      </c>
      <c r="P119" s="2">
        <v>0</v>
      </c>
      <c r="Q119" t="str">
        <f t="shared" si="4"/>
        <v>04129</v>
      </c>
      <c r="R119" s="2">
        <v>1636841.12</v>
      </c>
    </row>
    <row r="120" spans="1:18" x14ac:dyDescent="0.25">
      <c r="A120" t="s">
        <v>409</v>
      </c>
      <c r="B120" t="s">
        <v>410</v>
      </c>
      <c r="C120" s="1"/>
      <c r="D120" s="7"/>
      <c r="E120" s="7"/>
      <c r="F120" s="7"/>
      <c r="G120" s="2"/>
      <c r="H120" s="2">
        <f>VLOOKUP(A120,VAL!$A$3:$F$298,3,FALSE)</f>
        <v>9548300</v>
      </c>
      <c r="I120" s="2">
        <v>9548300</v>
      </c>
      <c r="J120" s="2">
        <v>6275737667</v>
      </c>
      <c r="K120" s="2">
        <v>7051648665</v>
      </c>
      <c r="L120" s="2">
        <v>7691192598</v>
      </c>
      <c r="M120" s="2">
        <v>8017235652</v>
      </c>
      <c r="N120" s="2">
        <v>8444397323</v>
      </c>
      <c r="O120" s="2">
        <v>8589122351</v>
      </c>
      <c r="P120" s="2">
        <v>979515.7</v>
      </c>
      <c r="Q120" t="str">
        <f t="shared" si="4"/>
        <v>31004</v>
      </c>
      <c r="R120" s="2">
        <v>5202560.9000000004</v>
      </c>
    </row>
    <row r="121" spans="1:18" x14ac:dyDescent="0.25">
      <c r="A121" t="s">
        <v>209</v>
      </c>
      <c r="B121" t="s">
        <v>210</v>
      </c>
      <c r="C121" s="1"/>
      <c r="D121" s="7"/>
      <c r="E121" s="7"/>
      <c r="F121" s="7"/>
      <c r="G121" s="2"/>
      <c r="H121" s="2">
        <f>VLOOKUP(A121,VAL!$A$3:$F$298,3,FALSE)</f>
        <v>59200000</v>
      </c>
      <c r="I121" s="2">
        <v>59200000</v>
      </c>
      <c r="J121" s="2">
        <v>66041085316</v>
      </c>
      <c r="K121" s="2">
        <v>70697455367</v>
      </c>
      <c r="L121" s="2">
        <v>76220167005</v>
      </c>
      <c r="M121" s="2">
        <v>78612777017</v>
      </c>
      <c r="N121" s="2">
        <v>79992506798</v>
      </c>
      <c r="O121" s="2">
        <v>82143349825</v>
      </c>
      <c r="P121" s="2">
        <v>0</v>
      </c>
      <c r="Q121" t="str">
        <f t="shared" si="4"/>
        <v>17414</v>
      </c>
      <c r="R121" s="2">
        <v>29470360</v>
      </c>
    </row>
    <row r="122" spans="1:18" x14ac:dyDescent="0.25">
      <c r="A122" t="s">
        <v>425</v>
      </c>
      <c r="B122" t="s">
        <v>426</v>
      </c>
      <c r="C122" s="1"/>
      <c r="D122" s="7"/>
      <c r="E122" s="7"/>
      <c r="F122" s="7"/>
      <c r="G122" s="2"/>
      <c r="H122" s="2">
        <f>VLOOKUP(A122,VAL!$A$3:$F$298,3,FALSE)</f>
        <v>6725902</v>
      </c>
      <c r="I122" s="2">
        <v>6725902</v>
      </c>
      <c r="J122" s="2">
        <v>2586790483</v>
      </c>
      <c r="K122" s="2">
        <v>2844444173</v>
      </c>
      <c r="L122" s="2">
        <v>3046894909</v>
      </c>
      <c r="M122" s="2">
        <v>3230509993</v>
      </c>
      <c r="N122" s="2">
        <v>3237655115</v>
      </c>
      <c r="O122" s="2">
        <v>3302013947</v>
      </c>
      <c r="P122" s="2">
        <v>0</v>
      </c>
      <c r="Q122" t="str">
        <f t="shared" si="4"/>
        <v>31306</v>
      </c>
      <c r="R122" s="2">
        <v>2933443.13</v>
      </c>
    </row>
    <row r="123" spans="1:18" x14ac:dyDescent="0.25">
      <c r="A123" t="s">
        <v>535</v>
      </c>
      <c r="B123" t="s">
        <v>536</v>
      </c>
      <c r="C123" s="1"/>
      <c r="D123" s="7"/>
      <c r="E123" s="7"/>
      <c r="F123" s="7"/>
      <c r="G123" s="2"/>
      <c r="H123" s="2">
        <f>VLOOKUP(A123,VAL!$A$3:$F$298,3,FALSE)</f>
        <v>170000</v>
      </c>
      <c r="I123" s="2">
        <v>170000</v>
      </c>
      <c r="J123" s="2">
        <v>47466788</v>
      </c>
      <c r="K123" s="2">
        <v>48860415</v>
      </c>
      <c r="L123" s="2">
        <v>50133173</v>
      </c>
      <c r="M123" s="2">
        <v>50795141</v>
      </c>
      <c r="N123" s="2">
        <v>51537118</v>
      </c>
      <c r="O123" s="2">
        <v>51702154</v>
      </c>
      <c r="P123" s="2">
        <v>834.79</v>
      </c>
      <c r="Q123" t="str">
        <f t="shared" si="4"/>
        <v>38264</v>
      </c>
      <c r="R123" s="2">
        <v>40273</v>
      </c>
    </row>
    <row r="124" spans="1:18" x14ac:dyDescent="0.25">
      <c r="A124" t="s">
        <v>455</v>
      </c>
      <c r="B124" t="s">
        <v>456</v>
      </c>
      <c r="C124" s="1"/>
      <c r="D124" s="7"/>
      <c r="E124" s="7"/>
      <c r="F124" s="7"/>
      <c r="G124" s="2"/>
      <c r="H124" s="2">
        <f>VLOOKUP(A124,VAL!$A$3:$F$298,3,FALSE)</f>
        <v>1068175</v>
      </c>
      <c r="I124" s="2">
        <v>1068175</v>
      </c>
      <c r="J124" s="2">
        <v>642154492</v>
      </c>
      <c r="K124" s="2">
        <v>691657240</v>
      </c>
      <c r="L124" s="2">
        <v>784032907</v>
      </c>
      <c r="M124" s="2">
        <v>805032494</v>
      </c>
      <c r="N124" s="2">
        <v>843466016</v>
      </c>
      <c r="O124" s="2">
        <v>854340165</v>
      </c>
      <c r="P124" s="2">
        <v>0</v>
      </c>
      <c r="Q124" t="str">
        <f t="shared" si="4"/>
        <v>32362</v>
      </c>
      <c r="R124" s="2">
        <v>607322.05000000005</v>
      </c>
    </row>
    <row r="125" spans="1:18" x14ac:dyDescent="0.25">
      <c r="A125" t="s">
        <v>6</v>
      </c>
      <c r="B125" t="s">
        <v>7</v>
      </c>
      <c r="C125" s="1"/>
      <c r="D125" s="7"/>
      <c r="E125" s="7"/>
      <c r="F125" s="7"/>
      <c r="G125" s="2"/>
      <c r="H125" s="2">
        <f>VLOOKUP(A125,VAL!$A$3:$F$298,3,FALSE)</f>
        <v>465000</v>
      </c>
      <c r="I125" s="2">
        <v>465000</v>
      </c>
      <c r="J125" s="2">
        <v>297570560</v>
      </c>
      <c r="K125" s="2">
        <v>349494988</v>
      </c>
      <c r="L125" s="2">
        <v>333570406</v>
      </c>
      <c r="M125" s="2">
        <v>343376585</v>
      </c>
      <c r="N125" s="2">
        <v>362820436</v>
      </c>
      <c r="O125" s="2">
        <v>378949027</v>
      </c>
      <c r="P125" s="2">
        <v>0</v>
      </c>
      <c r="Q125" t="str">
        <f t="shared" si="4"/>
        <v>01158</v>
      </c>
      <c r="R125" s="2">
        <v>240356.18</v>
      </c>
    </row>
    <row r="126" spans="1:18" x14ac:dyDescent="0.25">
      <c r="A126" t="s">
        <v>72</v>
      </c>
      <c r="B126" t="s">
        <v>73</v>
      </c>
      <c r="C126" s="1"/>
      <c r="D126" s="7"/>
      <c r="E126" s="7"/>
      <c r="F126" s="7"/>
      <c r="G126" s="2"/>
      <c r="H126" s="2">
        <f>VLOOKUP(A126,VAL!$A$3:$F$298,3,FALSE)</f>
        <v>8102901</v>
      </c>
      <c r="I126" s="2">
        <v>8102901</v>
      </c>
      <c r="J126" s="2">
        <v>5291996955</v>
      </c>
      <c r="K126" s="2">
        <v>5926777390</v>
      </c>
      <c r="L126" s="2">
        <v>6033370893</v>
      </c>
      <c r="M126" s="2">
        <v>6512279411</v>
      </c>
      <c r="N126" s="2">
        <v>6878677396</v>
      </c>
      <c r="O126" s="2">
        <v>7247327203</v>
      </c>
      <c r="P126" s="2">
        <v>395085.32</v>
      </c>
      <c r="Q126" t="str">
        <f t="shared" si="4"/>
        <v>08122</v>
      </c>
      <c r="R126" s="2">
        <v>4299852.9800000004</v>
      </c>
    </row>
    <row r="127" spans="1:18" x14ac:dyDescent="0.25">
      <c r="A127" t="s">
        <v>473</v>
      </c>
      <c r="B127" t="s">
        <v>474</v>
      </c>
      <c r="C127" s="1"/>
      <c r="D127" s="7"/>
      <c r="E127" s="7"/>
      <c r="F127" s="7"/>
      <c r="G127" s="2"/>
      <c r="H127" s="2">
        <f>VLOOKUP(A127,VAL!$A$3:$F$298,3,FALSE)</f>
        <v>250000</v>
      </c>
      <c r="I127" s="2">
        <v>250000</v>
      </c>
      <c r="J127" s="2">
        <v>389962692.61000001</v>
      </c>
      <c r="K127" s="2">
        <v>429366490</v>
      </c>
      <c r="L127" s="2">
        <v>418656358</v>
      </c>
      <c r="M127" s="2">
        <v>435204812</v>
      </c>
      <c r="N127" s="2">
        <v>438303983</v>
      </c>
      <c r="O127" s="2">
        <v>453288980</v>
      </c>
      <c r="P127" s="2">
        <v>0</v>
      </c>
      <c r="Q127" t="str">
        <f t="shared" si="4"/>
        <v>33183</v>
      </c>
      <c r="R127" s="2">
        <v>118450</v>
      </c>
    </row>
    <row r="128" spans="1:18" x14ac:dyDescent="0.25">
      <c r="A128" t="s">
        <v>381</v>
      </c>
      <c r="B128" t="s">
        <v>382</v>
      </c>
      <c r="C128" s="1"/>
      <c r="D128" s="7"/>
      <c r="E128" s="7"/>
      <c r="F128" s="7"/>
      <c r="G128" s="2"/>
      <c r="H128" s="2">
        <f>VLOOKUP(A128,VAL!$A$3:$F$298,3,FALSE)</f>
        <v>953708</v>
      </c>
      <c r="I128" s="2">
        <v>607500</v>
      </c>
      <c r="J128" s="2">
        <v>1284956696</v>
      </c>
      <c r="K128" s="2">
        <v>1446834405</v>
      </c>
      <c r="L128" s="2">
        <v>1353576172</v>
      </c>
      <c r="M128" s="2">
        <v>1362614841</v>
      </c>
      <c r="N128" s="2">
        <v>1441413364</v>
      </c>
      <c r="O128" s="2">
        <v>1472160955</v>
      </c>
      <c r="P128" s="2">
        <v>0</v>
      </c>
      <c r="Q128" t="str">
        <f t="shared" si="4"/>
        <v>28144</v>
      </c>
      <c r="R128" s="2">
        <v>277503.12</v>
      </c>
    </row>
    <row r="129" spans="1:18" x14ac:dyDescent="0.25">
      <c r="A129" t="s">
        <v>255</v>
      </c>
      <c r="B129" t="s">
        <v>256</v>
      </c>
      <c r="C129" s="1"/>
      <c r="D129" s="7"/>
      <c r="E129" s="7"/>
      <c r="F129" s="7"/>
      <c r="G129" s="2"/>
      <c r="H129" s="2">
        <f>VLOOKUP(A129,VAL!$A$3:$F$298,3,FALSE)</f>
        <v>1026823</v>
      </c>
      <c r="I129" s="2">
        <v>1026823</v>
      </c>
      <c r="J129" s="2">
        <v>359930703.23000002</v>
      </c>
      <c r="K129" s="2">
        <v>402059368</v>
      </c>
      <c r="L129" s="2">
        <v>384568714</v>
      </c>
      <c r="M129" s="2">
        <v>416139576</v>
      </c>
      <c r="N129" s="2">
        <v>434503105</v>
      </c>
      <c r="O129" s="2">
        <v>449983716</v>
      </c>
      <c r="P129" s="2">
        <v>0</v>
      </c>
      <c r="Q129" t="str">
        <f t="shared" si="4"/>
        <v>20406</v>
      </c>
      <c r="R129" s="2">
        <v>297819.19</v>
      </c>
    </row>
    <row r="130" spans="1:18" x14ac:dyDescent="0.25">
      <c r="A130" t="s">
        <v>525</v>
      </c>
      <c r="B130" t="s">
        <v>526</v>
      </c>
      <c r="C130" s="1"/>
      <c r="D130" s="7"/>
      <c r="E130" s="7"/>
      <c r="F130" s="7"/>
      <c r="G130" s="2"/>
      <c r="H130" s="2">
        <f>VLOOKUP(A130,VAL!$A$3:$F$298,3,FALSE)</f>
        <v>6250000</v>
      </c>
      <c r="I130" s="2">
        <v>6250000</v>
      </c>
      <c r="J130" s="2">
        <v>2614571084</v>
      </c>
      <c r="K130" s="2">
        <v>2859395391</v>
      </c>
      <c r="L130" s="2">
        <v>3076794697</v>
      </c>
      <c r="M130" s="2">
        <v>3353809082</v>
      </c>
      <c r="N130" s="2">
        <v>3756969612</v>
      </c>
      <c r="O130" s="2">
        <v>4219323846</v>
      </c>
      <c r="P130" s="2">
        <v>294194.25</v>
      </c>
      <c r="Q130" t="str">
        <f t="shared" si="4"/>
        <v>37504</v>
      </c>
      <c r="R130" s="2">
        <v>2416380</v>
      </c>
    </row>
    <row r="131" spans="1:18" x14ac:dyDescent="0.25">
      <c r="A131" t="s">
        <v>569</v>
      </c>
      <c r="B131" t="s">
        <v>570</v>
      </c>
      <c r="C131" s="1"/>
      <c r="D131" s="7"/>
      <c r="E131" s="7"/>
      <c r="F131" s="7"/>
      <c r="G131" s="2"/>
      <c r="H131" s="2">
        <f>VLOOKUP(A131,VAL!$A$3:$F$298,3,FALSE)</f>
        <v>320000</v>
      </c>
      <c r="I131" s="2">
        <v>320000</v>
      </c>
      <c r="J131" s="2">
        <v>212095834</v>
      </c>
      <c r="K131" s="2">
        <v>222828572</v>
      </c>
      <c r="L131" s="2">
        <v>240920699</v>
      </c>
      <c r="M131" s="2">
        <v>251327326</v>
      </c>
      <c r="N131" s="2">
        <v>255970899</v>
      </c>
      <c r="O131" s="2">
        <v>264968851</v>
      </c>
      <c r="P131" s="2">
        <v>267083.52000000002</v>
      </c>
      <c r="Q131" t="str">
        <f t="shared" si="4"/>
        <v>39120</v>
      </c>
      <c r="R131" s="2">
        <v>153985</v>
      </c>
    </row>
    <row r="132" spans="1:18" x14ac:dyDescent="0.25">
      <c r="A132" t="s">
        <v>92</v>
      </c>
      <c r="B132" t="s">
        <v>93</v>
      </c>
      <c r="C132" s="1"/>
      <c r="D132" s="7"/>
      <c r="E132" s="7"/>
      <c r="F132" s="7"/>
      <c r="G132" s="2"/>
      <c r="H132" s="2">
        <f>VLOOKUP(A132,VAL!$A$3:$F$298,3,FALSE)</f>
        <v>150000</v>
      </c>
      <c r="I132" s="2">
        <v>150000</v>
      </c>
      <c r="J132" s="2">
        <v>77948972</v>
      </c>
      <c r="K132" s="2">
        <v>76403176</v>
      </c>
      <c r="L132" s="2">
        <v>84919728</v>
      </c>
      <c r="M132" s="2">
        <v>85919999</v>
      </c>
      <c r="N132" s="2">
        <v>91120311</v>
      </c>
      <c r="O132" s="2">
        <v>93186113</v>
      </c>
      <c r="P132" s="2">
        <v>7361.72</v>
      </c>
      <c r="Q132" t="str">
        <f t="shared" ref="Q132:Q195" si="5">A132</f>
        <v>09207</v>
      </c>
      <c r="R132" s="2">
        <v>71070</v>
      </c>
    </row>
    <row r="133" spans="1:18" x14ac:dyDescent="0.25">
      <c r="A133" t="s">
        <v>26</v>
      </c>
      <c r="B133" t="s">
        <v>27</v>
      </c>
      <c r="C133" s="1"/>
      <c r="D133" s="7"/>
      <c r="E133" s="7"/>
      <c r="F133" s="7"/>
      <c r="G133" s="2"/>
      <c r="H133" s="2">
        <f>VLOOKUP(A133,VAL!$A$3:$F$298,3,FALSE)</f>
        <v>1426962</v>
      </c>
      <c r="I133" s="2">
        <v>1426962</v>
      </c>
      <c r="J133" s="2">
        <v>912086797</v>
      </c>
      <c r="K133" s="2">
        <v>1021457775</v>
      </c>
      <c r="L133" s="2">
        <v>1095046400</v>
      </c>
      <c r="M133" s="2">
        <v>1215521689</v>
      </c>
      <c r="N133" s="2">
        <v>1320653519</v>
      </c>
      <c r="O133" s="2">
        <v>1447040986</v>
      </c>
      <c r="P133" s="2">
        <v>0</v>
      </c>
      <c r="Q133" t="str">
        <f t="shared" si="5"/>
        <v>04019</v>
      </c>
      <c r="R133" s="2">
        <v>686684.97</v>
      </c>
    </row>
    <row r="134" spans="1:18" x14ac:dyDescent="0.25">
      <c r="A134" t="s">
        <v>305</v>
      </c>
      <c r="B134" t="s">
        <v>306</v>
      </c>
      <c r="C134" s="1"/>
      <c r="D134" s="7"/>
      <c r="E134" s="7"/>
      <c r="F134" s="7"/>
      <c r="G134" s="2"/>
      <c r="H134" s="2">
        <f>VLOOKUP(A134,VAL!$A$3:$F$298,3,FALSE)</f>
        <v>505862</v>
      </c>
      <c r="I134" s="2">
        <v>505862</v>
      </c>
      <c r="J134" s="2">
        <v>191588756.06624219</v>
      </c>
      <c r="K134" s="2">
        <v>211979458</v>
      </c>
      <c r="L134" s="2">
        <v>209049762</v>
      </c>
      <c r="M134" s="2">
        <v>222028540</v>
      </c>
      <c r="N134" s="2">
        <v>239087935</v>
      </c>
      <c r="O134" s="2">
        <v>246325225</v>
      </c>
      <c r="P134" s="2">
        <v>676551.37</v>
      </c>
      <c r="Q134" t="str">
        <f t="shared" si="5"/>
        <v>23311</v>
      </c>
      <c r="R134" s="2">
        <v>239677.42</v>
      </c>
    </row>
    <row r="135" spans="1:18" x14ac:dyDescent="0.25">
      <c r="A135" t="s">
        <v>481</v>
      </c>
      <c r="B135" t="s">
        <v>482</v>
      </c>
      <c r="C135" s="1"/>
      <c r="D135" s="7"/>
      <c r="E135" s="7"/>
      <c r="F135" s="7"/>
      <c r="G135" s="2"/>
      <c r="H135" s="2">
        <f>VLOOKUP(A135,VAL!$A$3:$F$298,3,FALSE)</f>
        <v>287000</v>
      </c>
      <c r="I135" s="2">
        <v>287000</v>
      </c>
      <c r="J135" s="2">
        <v>198025371.40000001</v>
      </c>
      <c r="K135" s="2">
        <v>217186978</v>
      </c>
      <c r="L135" s="2">
        <v>211218205</v>
      </c>
      <c r="M135" s="2">
        <v>216810006</v>
      </c>
      <c r="N135" s="2">
        <v>215113480</v>
      </c>
      <c r="O135" s="2">
        <v>223547427</v>
      </c>
      <c r="P135" s="2">
        <v>87400.24</v>
      </c>
      <c r="Q135" t="str">
        <f t="shared" si="5"/>
        <v>33207</v>
      </c>
      <c r="R135" s="2">
        <v>135980.6</v>
      </c>
    </row>
    <row r="136" spans="1:18" x14ac:dyDescent="0.25">
      <c r="A136" t="s">
        <v>417</v>
      </c>
      <c r="B136" t="s">
        <v>418</v>
      </c>
      <c r="C136" s="1"/>
      <c r="D136" s="7"/>
      <c r="E136" s="7"/>
      <c r="F136" s="7"/>
      <c r="G136" s="2"/>
      <c r="H136" s="2">
        <f>VLOOKUP(A136,VAL!$A$3:$F$298,3,FALSE)</f>
        <v>26500000</v>
      </c>
      <c r="I136" s="2">
        <v>26500000</v>
      </c>
      <c r="J136" s="2">
        <v>8650512793</v>
      </c>
      <c r="K136" s="2">
        <v>9463850820</v>
      </c>
      <c r="L136" s="2">
        <v>10381425749</v>
      </c>
      <c r="M136" s="2">
        <v>10551970664</v>
      </c>
      <c r="N136" s="2">
        <v>10816735585</v>
      </c>
      <c r="O136" s="2">
        <v>11116286605</v>
      </c>
      <c r="P136" s="2">
        <v>713682.88</v>
      </c>
      <c r="Q136" t="str">
        <f t="shared" si="5"/>
        <v>31025</v>
      </c>
      <c r="R136" s="2">
        <v>11209931.300000001</v>
      </c>
    </row>
    <row r="137" spans="1:18" x14ac:dyDescent="0.25">
      <c r="A137" t="s">
        <v>142</v>
      </c>
      <c r="B137" t="s">
        <v>143</v>
      </c>
      <c r="C137" s="1"/>
      <c r="D137" s="7"/>
      <c r="E137" s="7"/>
      <c r="F137" s="7"/>
      <c r="G137" s="2"/>
      <c r="H137" s="2">
        <f>VLOOKUP(A137,VAL!$A$3:$F$298,3,FALSE)</f>
        <v>800000</v>
      </c>
      <c r="I137" s="2">
        <v>800000</v>
      </c>
      <c r="J137" s="2">
        <v>238510823</v>
      </c>
      <c r="K137" s="2">
        <v>282559479</v>
      </c>
      <c r="L137" s="2">
        <v>278574988</v>
      </c>
      <c r="M137" s="2">
        <v>294024326</v>
      </c>
      <c r="N137" s="2">
        <v>317497181</v>
      </c>
      <c r="O137" s="2">
        <v>336710006</v>
      </c>
      <c r="P137" s="2">
        <v>61410.84</v>
      </c>
      <c r="Q137" t="str">
        <f t="shared" si="5"/>
        <v>14065</v>
      </c>
      <c r="R137" s="2">
        <v>334691.7</v>
      </c>
    </row>
    <row r="138" spans="1:18" x14ac:dyDescent="0.25">
      <c r="A138" t="s">
        <v>445</v>
      </c>
      <c r="B138" t="s">
        <v>446</v>
      </c>
      <c r="C138" s="1"/>
      <c r="D138" s="7"/>
      <c r="E138" s="7"/>
      <c r="F138" s="7"/>
      <c r="G138" s="2"/>
      <c r="H138" s="2">
        <f>VLOOKUP(A138,VAL!$A$3:$F$298,3,FALSE)</f>
        <v>9500000</v>
      </c>
      <c r="I138" s="2">
        <v>9500000</v>
      </c>
      <c r="J138" s="2">
        <v>6217933047</v>
      </c>
      <c r="K138" s="2">
        <v>6791227892</v>
      </c>
      <c r="L138" s="2">
        <v>7719724732</v>
      </c>
      <c r="M138" s="2">
        <v>7940170584</v>
      </c>
      <c r="N138" s="2">
        <v>8307851717</v>
      </c>
      <c r="O138" s="2">
        <v>8608134270</v>
      </c>
      <c r="P138" s="2">
        <v>1759815.84</v>
      </c>
      <c r="Q138" t="str">
        <f t="shared" si="5"/>
        <v>32354</v>
      </c>
      <c r="R138" s="2">
        <v>4690620</v>
      </c>
    </row>
    <row r="139" spans="1:18" x14ac:dyDescent="0.25">
      <c r="A139" t="s">
        <v>443</v>
      </c>
      <c r="B139" t="s">
        <v>444</v>
      </c>
      <c r="C139" s="1"/>
      <c r="D139" s="7"/>
      <c r="E139" s="7"/>
      <c r="F139" s="7"/>
      <c r="G139" s="2"/>
      <c r="H139" s="2">
        <f>VLOOKUP(A139,VAL!$A$3:$F$298,3,FALSE)</f>
        <v>976836</v>
      </c>
      <c r="I139" s="2">
        <v>976836</v>
      </c>
      <c r="J139" s="2">
        <v>686847124</v>
      </c>
      <c r="K139" s="2">
        <v>756120807</v>
      </c>
      <c r="L139" s="2">
        <v>845036204</v>
      </c>
      <c r="M139" s="2">
        <v>875307308</v>
      </c>
      <c r="N139" s="2">
        <v>914103446</v>
      </c>
      <c r="O139" s="2">
        <v>940621743</v>
      </c>
      <c r="P139" s="2">
        <v>448272.09</v>
      </c>
      <c r="Q139" t="str">
        <f t="shared" si="5"/>
        <v>32326</v>
      </c>
      <c r="R139" s="2">
        <v>490594.31</v>
      </c>
    </row>
    <row r="140" spans="1:18" x14ac:dyDescent="0.25">
      <c r="A140" t="s">
        <v>184</v>
      </c>
      <c r="B140" t="s">
        <v>185</v>
      </c>
      <c r="C140" s="1"/>
      <c r="D140" s="7"/>
      <c r="E140" s="7"/>
      <c r="F140" s="7"/>
      <c r="G140" s="2"/>
      <c r="H140" s="2">
        <f>VLOOKUP(A140,VAL!$A$3:$F$298,3,FALSE)</f>
        <v>11750000</v>
      </c>
      <c r="I140" s="2">
        <v>11750000</v>
      </c>
      <c r="J140" s="2">
        <v>14624681531</v>
      </c>
      <c r="K140" s="2">
        <v>15134685370</v>
      </c>
      <c r="L140" s="2">
        <v>17140379982</v>
      </c>
      <c r="M140" s="2">
        <v>17620552872</v>
      </c>
      <c r="N140" s="2">
        <v>18145513975</v>
      </c>
      <c r="O140" s="2">
        <v>18749993598</v>
      </c>
      <c r="P140" s="2">
        <v>0</v>
      </c>
      <c r="Q140" t="str">
        <f t="shared" si="5"/>
        <v>17400</v>
      </c>
      <c r="R140" s="2">
        <v>5367351.49</v>
      </c>
    </row>
    <row r="141" spans="1:18" x14ac:dyDescent="0.25">
      <c r="A141" t="s">
        <v>527</v>
      </c>
      <c r="B141" t="s">
        <v>528</v>
      </c>
      <c r="C141" s="1"/>
      <c r="D141" s="7"/>
      <c r="E141" s="7"/>
      <c r="F141" s="7"/>
      <c r="G141" s="2"/>
      <c r="H141" s="2">
        <f>VLOOKUP(A141,VAL!$A$3:$F$298,3,FALSE)</f>
        <v>4225000</v>
      </c>
      <c r="I141" s="2">
        <v>4225000</v>
      </c>
      <c r="J141" s="2">
        <v>1329964223</v>
      </c>
      <c r="K141" s="2">
        <v>1453109979</v>
      </c>
      <c r="L141" s="2">
        <v>1569012725</v>
      </c>
      <c r="M141" s="2">
        <v>1693822702</v>
      </c>
      <c r="N141" s="2">
        <v>1813887778</v>
      </c>
      <c r="O141" s="2">
        <v>1970089250</v>
      </c>
      <c r="P141" s="2">
        <v>158515.57</v>
      </c>
      <c r="Q141" t="str">
        <f t="shared" si="5"/>
        <v>37505</v>
      </c>
      <c r="R141" s="2">
        <v>1721208.77</v>
      </c>
    </row>
    <row r="142" spans="1:18" x14ac:dyDescent="0.25">
      <c r="A142" t="s">
        <v>323</v>
      </c>
      <c r="B142" t="s">
        <v>324</v>
      </c>
      <c r="C142" s="1"/>
      <c r="D142" s="7"/>
      <c r="E142" s="7"/>
      <c r="F142" s="7"/>
      <c r="G142" s="2"/>
      <c r="H142" s="2">
        <f>VLOOKUP(A142,VAL!$A$3:$F$298,3,FALSE)</f>
        <v>1900000</v>
      </c>
      <c r="I142" s="2">
        <v>1900000</v>
      </c>
      <c r="J142" s="2">
        <v>1345097716</v>
      </c>
      <c r="K142" s="2">
        <v>1369861972</v>
      </c>
      <c r="L142" s="2">
        <v>1411273654</v>
      </c>
      <c r="M142" s="2">
        <v>1401565346</v>
      </c>
      <c r="N142" s="2">
        <v>1441978792</v>
      </c>
      <c r="O142" s="2">
        <v>1476068073</v>
      </c>
      <c r="P142" s="2">
        <v>0</v>
      </c>
      <c r="Q142" t="str">
        <f t="shared" si="5"/>
        <v>24350</v>
      </c>
      <c r="R142" s="2">
        <v>838823.99</v>
      </c>
    </row>
    <row r="143" spans="1:18" x14ac:dyDescent="0.25">
      <c r="A143" t="s">
        <v>403</v>
      </c>
      <c r="B143" t="s">
        <v>404</v>
      </c>
      <c r="C143" s="1"/>
      <c r="D143" s="7"/>
      <c r="E143" s="7"/>
      <c r="F143" s="7"/>
      <c r="G143" s="2"/>
      <c r="H143" s="2">
        <f>VLOOKUP(A143,VAL!$A$3:$F$298,3,FALSE)</f>
        <v>0</v>
      </c>
      <c r="I143" s="2">
        <v>0</v>
      </c>
      <c r="J143" s="2">
        <v>63017048</v>
      </c>
      <c r="K143" s="2">
        <v>66882216</v>
      </c>
      <c r="L143" s="2">
        <v>67731986</v>
      </c>
      <c r="M143" s="2">
        <v>70080267</v>
      </c>
      <c r="N143" s="2">
        <v>72494413</v>
      </c>
      <c r="O143" s="2">
        <v>74914498</v>
      </c>
      <c r="P143" s="2">
        <v>0</v>
      </c>
      <c r="Q143" t="str">
        <f t="shared" si="5"/>
        <v>30031</v>
      </c>
      <c r="R143" s="2">
        <v>0</v>
      </c>
    </row>
    <row r="144" spans="1:18" x14ac:dyDescent="0.25">
      <c r="A144" t="s">
        <v>421</v>
      </c>
      <c r="B144" t="s">
        <v>422</v>
      </c>
      <c r="C144" s="1"/>
      <c r="D144" s="7"/>
      <c r="E144" s="7"/>
      <c r="F144" s="7"/>
      <c r="G144" s="2"/>
      <c r="H144" s="2">
        <f>VLOOKUP(A144,VAL!$A$3:$F$298,3,FALSE)</f>
        <v>10350062</v>
      </c>
      <c r="I144" s="2">
        <v>10350062</v>
      </c>
      <c r="J144" s="2">
        <v>6763399011</v>
      </c>
      <c r="K144" s="2">
        <v>7462092100</v>
      </c>
      <c r="L144" s="2">
        <v>8555584349</v>
      </c>
      <c r="M144" s="2">
        <v>8993308997</v>
      </c>
      <c r="N144" s="2">
        <v>9579038548</v>
      </c>
      <c r="O144" s="2">
        <v>10132309203</v>
      </c>
      <c r="P144" s="2">
        <v>0</v>
      </c>
      <c r="Q144" t="str">
        <f t="shared" si="5"/>
        <v>31103</v>
      </c>
      <c r="R144" s="2">
        <v>5639438.1399999997</v>
      </c>
    </row>
    <row r="145" spans="1:18" x14ac:dyDescent="0.25">
      <c r="A145" t="s">
        <v>144</v>
      </c>
      <c r="B145" t="s">
        <v>145</v>
      </c>
      <c r="C145" s="1"/>
      <c r="D145" s="7"/>
      <c r="E145" s="7"/>
      <c r="F145" s="7"/>
      <c r="G145" s="2"/>
      <c r="H145" s="2">
        <f>VLOOKUP(A145,VAL!$A$3:$F$298,3,FALSE)</f>
        <v>2317041</v>
      </c>
      <c r="I145" s="2">
        <v>2317041</v>
      </c>
      <c r="J145" s="2">
        <v>735993855</v>
      </c>
      <c r="K145" s="2">
        <v>777850997</v>
      </c>
      <c r="L145" s="2">
        <v>838332302</v>
      </c>
      <c r="M145" s="2">
        <v>877824926</v>
      </c>
      <c r="N145" s="2">
        <v>909319869</v>
      </c>
      <c r="O145" s="2">
        <v>958054145</v>
      </c>
      <c r="P145" s="2">
        <v>291910.45</v>
      </c>
      <c r="Q145" t="str">
        <f t="shared" si="5"/>
        <v>14066</v>
      </c>
      <c r="R145" s="2">
        <v>921364.27</v>
      </c>
    </row>
    <row r="146" spans="1:18" x14ac:dyDescent="0.25">
      <c r="A146" t="s">
        <v>263</v>
      </c>
      <c r="B146" t="s">
        <v>264</v>
      </c>
      <c r="C146" s="1"/>
      <c r="D146" s="7"/>
      <c r="E146" s="7"/>
      <c r="F146" s="7"/>
      <c r="G146" s="2"/>
      <c r="H146" s="2">
        <f>VLOOKUP(A146,VAL!$A$3:$F$298,3,FALSE)</f>
        <v>805000</v>
      </c>
      <c r="I146" s="2">
        <v>805000</v>
      </c>
      <c r="J146" s="2">
        <v>349727365</v>
      </c>
      <c r="K146" s="2">
        <v>397719468.10000002</v>
      </c>
      <c r="L146" s="2">
        <v>362842045</v>
      </c>
      <c r="M146" s="2">
        <v>365938920</v>
      </c>
      <c r="N146" s="2">
        <v>380104109</v>
      </c>
      <c r="O146" s="2">
        <v>400844312</v>
      </c>
      <c r="P146" s="2">
        <v>0</v>
      </c>
      <c r="Q146" t="str">
        <f t="shared" si="5"/>
        <v>21214</v>
      </c>
      <c r="R146" s="2">
        <v>381409</v>
      </c>
    </row>
    <row r="147" spans="1:18" x14ac:dyDescent="0.25">
      <c r="A147" t="s">
        <v>128</v>
      </c>
      <c r="B147" t="s">
        <v>129</v>
      </c>
      <c r="C147" s="1"/>
      <c r="D147" s="7"/>
      <c r="E147" s="7"/>
      <c r="F147" s="7"/>
      <c r="G147" s="2"/>
      <c r="H147" s="2">
        <f>VLOOKUP(A147,VAL!$A$3:$F$298,3,FALSE)</f>
        <v>6718758</v>
      </c>
      <c r="I147" s="2">
        <v>6718758</v>
      </c>
      <c r="J147" s="2">
        <v>4102886003</v>
      </c>
      <c r="K147" s="2">
        <v>4317371819</v>
      </c>
      <c r="L147" s="2">
        <v>4513654241</v>
      </c>
      <c r="M147" s="2">
        <v>4779326866</v>
      </c>
      <c r="N147" s="2">
        <v>4952843615</v>
      </c>
      <c r="O147" s="2">
        <v>5206595351</v>
      </c>
      <c r="P147" s="2">
        <v>2032516.68</v>
      </c>
      <c r="Q147" t="str">
        <f t="shared" si="5"/>
        <v>13161</v>
      </c>
      <c r="R147" s="2">
        <v>3107665.57</v>
      </c>
    </row>
    <row r="148" spans="1:18" x14ac:dyDescent="0.25">
      <c r="A148" t="s">
        <v>261</v>
      </c>
      <c r="B148" t="s">
        <v>262</v>
      </c>
      <c r="C148" s="1"/>
      <c r="D148" s="7"/>
      <c r="E148" s="7"/>
      <c r="F148" s="7"/>
      <c r="G148" s="2"/>
      <c r="H148" s="2">
        <f>VLOOKUP(A148,VAL!$A$3:$F$298,3,FALSE)</f>
        <v>946000</v>
      </c>
      <c r="I148" s="2">
        <v>946000</v>
      </c>
      <c r="J148" s="2">
        <v>526176001</v>
      </c>
      <c r="K148" s="2">
        <v>577977804</v>
      </c>
      <c r="L148" s="2">
        <v>581767597</v>
      </c>
      <c r="M148" s="2">
        <v>612227084</v>
      </c>
      <c r="N148" s="2">
        <v>652076219</v>
      </c>
      <c r="O148" s="2">
        <v>695386637</v>
      </c>
      <c r="P148" s="2">
        <v>0</v>
      </c>
      <c r="Q148" t="str">
        <f t="shared" si="5"/>
        <v>21206</v>
      </c>
      <c r="R148" s="2">
        <v>325642.27</v>
      </c>
    </row>
    <row r="149" spans="1:18" x14ac:dyDescent="0.25">
      <c r="A149" t="s">
        <v>587</v>
      </c>
      <c r="B149" t="s">
        <v>588</v>
      </c>
      <c r="C149" s="1"/>
      <c r="D149" s="7"/>
      <c r="E149" s="7"/>
      <c r="F149" s="7"/>
      <c r="G149" s="2"/>
      <c r="H149" s="2">
        <f>VLOOKUP(A149,VAL!$A$3:$F$298,3,FALSE)</f>
        <v>247000</v>
      </c>
      <c r="I149" s="2">
        <v>247000</v>
      </c>
      <c r="J149" s="2">
        <v>185772926</v>
      </c>
      <c r="K149" s="2">
        <v>192282638</v>
      </c>
      <c r="L149" s="2">
        <v>203760664</v>
      </c>
      <c r="M149" s="2">
        <v>208759404</v>
      </c>
      <c r="N149" s="2">
        <v>215961905</v>
      </c>
      <c r="O149" s="2">
        <v>226485666</v>
      </c>
      <c r="P149" s="2">
        <v>274717.14</v>
      </c>
      <c r="Q149" t="str">
        <f t="shared" si="5"/>
        <v>39209</v>
      </c>
      <c r="R149" s="2">
        <v>119397.6</v>
      </c>
    </row>
    <row r="150" spans="1:18" x14ac:dyDescent="0.25">
      <c r="A150" t="s">
        <v>531</v>
      </c>
      <c r="B150" t="s">
        <v>532</v>
      </c>
      <c r="C150" s="1"/>
      <c r="D150" s="7"/>
      <c r="E150" s="7"/>
      <c r="F150" s="7"/>
      <c r="G150" s="2"/>
      <c r="H150" s="2">
        <f>VLOOKUP(A150,VAL!$A$3:$F$298,3,FALSE)</f>
        <v>5970000</v>
      </c>
      <c r="I150" s="2">
        <v>5970000</v>
      </c>
      <c r="J150" s="2">
        <v>1854936974</v>
      </c>
      <c r="K150" s="2">
        <v>2013587928</v>
      </c>
      <c r="L150" s="2">
        <v>2054648362</v>
      </c>
      <c r="M150" s="2">
        <v>2198194675</v>
      </c>
      <c r="N150" s="2">
        <v>2333243150</v>
      </c>
      <c r="O150" s="2">
        <v>2537009957</v>
      </c>
      <c r="P150" s="2">
        <v>0</v>
      </c>
      <c r="Q150" t="str">
        <f t="shared" si="5"/>
        <v>37507</v>
      </c>
      <c r="R150" s="2">
        <v>2222575.13</v>
      </c>
    </row>
    <row r="151" spans="1:18" x14ac:dyDescent="0.25">
      <c r="A151" t="s">
        <v>401</v>
      </c>
      <c r="B151" t="s">
        <v>402</v>
      </c>
      <c r="C151" s="1"/>
      <c r="D151" s="7"/>
      <c r="E151" s="7"/>
      <c r="F151" s="7"/>
      <c r="G151" s="2"/>
      <c r="H151" s="2">
        <f>VLOOKUP(A151,VAL!$A$3:$F$298,3,FALSE)</f>
        <v>155000</v>
      </c>
      <c r="I151" s="2">
        <v>155000</v>
      </c>
      <c r="J151" s="2">
        <v>55019080</v>
      </c>
      <c r="K151" s="2">
        <v>58433092</v>
      </c>
      <c r="L151" s="2">
        <v>62432293</v>
      </c>
      <c r="M151" s="2">
        <v>66042276</v>
      </c>
      <c r="N151" s="2">
        <v>69538807</v>
      </c>
      <c r="O151" s="2">
        <v>73270240</v>
      </c>
      <c r="P151" s="2">
        <v>11207.42</v>
      </c>
      <c r="Q151" t="str">
        <f t="shared" si="5"/>
        <v>30029</v>
      </c>
      <c r="R151" s="2">
        <v>69214</v>
      </c>
    </row>
    <row r="152" spans="1:18" x14ac:dyDescent="0.25">
      <c r="A152" t="s">
        <v>397</v>
      </c>
      <c r="B152" t="s">
        <v>398</v>
      </c>
      <c r="C152" s="1"/>
      <c r="D152" s="7"/>
      <c r="E152" s="7"/>
      <c r="F152" s="7"/>
      <c r="G152" s="2"/>
      <c r="H152" s="2">
        <f>VLOOKUP(A152,VAL!$A$3:$F$298,3,FALSE)</f>
        <v>15417716</v>
      </c>
      <c r="I152" s="2">
        <v>15417716</v>
      </c>
      <c r="J152" s="2">
        <v>4310673045</v>
      </c>
      <c r="K152" s="2">
        <v>4635298130</v>
      </c>
      <c r="L152" s="2">
        <v>5245557541</v>
      </c>
      <c r="M152" s="2">
        <v>5668932204</v>
      </c>
      <c r="N152" s="2">
        <v>6375464648</v>
      </c>
      <c r="O152" s="2">
        <v>7164558363</v>
      </c>
      <c r="P152" s="2">
        <v>1043459.86</v>
      </c>
      <c r="Q152" t="str">
        <f t="shared" si="5"/>
        <v>29320</v>
      </c>
      <c r="R152" s="2">
        <v>5361966.6500000004</v>
      </c>
    </row>
    <row r="153" spans="1:18" x14ac:dyDescent="0.25">
      <c r="A153" t="s">
        <v>411</v>
      </c>
      <c r="B153" t="s">
        <v>412</v>
      </c>
      <c r="C153" s="1"/>
      <c r="D153" s="7"/>
      <c r="E153" s="7"/>
      <c r="F153" s="7"/>
      <c r="G153" s="2"/>
      <c r="H153" s="2">
        <f>VLOOKUP(A153,VAL!$A$3:$F$298,3,FALSE)</f>
        <v>31636355</v>
      </c>
      <c r="I153" s="2">
        <v>31636355</v>
      </c>
      <c r="J153" s="2">
        <v>20096139676</v>
      </c>
      <c r="K153" s="2">
        <v>21876489770</v>
      </c>
      <c r="L153" s="2">
        <v>24234845789</v>
      </c>
      <c r="M153" s="2">
        <v>24519656574</v>
      </c>
      <c r="N153" s="2">
        <v>25126758133</v>
      </c>
      <c r="O153" s="2">
        <v>25903591301</v>
      </c>
      <c r="P153" s="2">
        <v>0</v>
      </c>
      <c r="Q153" t="str">
        <f t="shared" si="5"/>
        <v>31006</v>
      </c>
      <c r="R153" s="2">
        <v>17237700.629999999</v>
      </c>
    </row>
    <row r="154" spans="1:18" x14ac:dyDescent="0.25">
      <c r="A154" t="s">
        <v>561</v>
      </c>
      <c r="B154" t="s">
        <v>562</v>
      </c>
      <c r="C154" s="1"/>
      <c r="D154" s="7"/>
      <c r="E154" s="7"/>
      <c r="F154" s="7"/>
      <c r="G154" s="2"/>
      <c r="H154" s="2">
        <f>VLOOKUP(A154,VAL!$A$3:$F$298,3,FALSE)</f>
        <v>3099000</v>
      </c>
      <c r="I154" s="2">
        <v>3099000</v>
      </c>
      <c r="J154" s="2">
        <v>938034623.5</v>
      </c>
      <c r="K154" s="2">
        <v>1015935865.5</v>
      </c>
      <c r="L154" s="2">
        <v>1022813801</v>
      </c>
      <c r="M154" s="2">
        <v>1058779854</v>
      </c>
      <c r="N154" s="2">
        <v>1092871639</v>
      </c>
      <c r="O154" s="2">
        <v>1127145322</v>
      </c>
      <c r="P154" s="2">
        <v>125466</v>
      </c>
      <c r="Q154" t="str">
        <f t="shared" si="5"/>
        <v>39003</v>
      </c>
      <c r="R154" s="2">
        <v>1203376.03</v>
      </c>
    </row>
    <row r="155" spans="1:18" x14ac:dyDescent="0.25">
      <c r="A155" t="s">
        <v>257</v>
      </c>
      <c r="B155" t="s">
        <v>258</v>
      </c>
      <c r="C155" s="1"/>
      <c r="D155" s="7"/>
      <c r="E155" s="7"/>
      <c r="F155" s="7"/>
      <c r="G155" s="2"/>
      <c r="H155" s="2">
        <f>VLOOKUP(A155,VAL!$A$3:$F$298,3,FALSE)</f>
        <v>925000</v>
      </c>
      <c r="I155" s="2">
        <v>925000</v>
      </c>
      <c r="J155" s="2">
        <v>460367473</v>
      </c>
      <c r="K155" s="2">
        <v>510976542.29000002</v>
      </c>
      <c r="L155" s="2">
        <v>518331839</v>
      </c>
      <c r="M155" s="2">
        <v>544848419</v>
      </c>
      <c r="N155" s="2">
        <v>575649896</v>
      </c>
      <c r="O155" s="2">
        <v>618678619</v>
      </c>
      <c r="P155" s="2">
        <v>116109.42</v>
      </c>
      <c r="Q155" t="str">
        <f t="shared" si="5"/>
        <v>21014</v>
      </c>
      <c r="R155" s="2">
        <v>325938.39</v>
      </c>
    </row>
    <row r="156" spans="1:18" x14ac:dyDescent="0.25">
      <c r="A156" t="s">
        <v>335</v>
      </c>
      <c r="B156" t="s">
        <v>336</v>
      </c>
      <c r="C156" s="1"/>
      <c r="D156" s="7"/>
      <c r="E156" s="7"/>
      <c r="F156" s="7"/>
      <c r="G156" s="2"/>
      <c r="H156" s="2">
        <f>VLOOKUP(A156,VAL!$A$3:$F$298,3,FALSE)</f>
        <v>450000</v>
      </c>
      <c r="I156" s="2">
        <v>450000</v>
      </c>
      <c r="J156" s="2">
        <v>274859777</v>
      </c>
      <c r="K156" s="2">
        <v>331616148</v>
      </c>
      <c r="L156" s="2">
        <v>304929174</v>
      </c>
      <c r="M156" s="2">
        <v>326197649</v>
      </c>
      <c r="N156" s="2">
        <v>346456444</v>
      </c>
      <c r="O156" s="2">
        <v>369212225</v>
      </c>
      <c r="P156" s="2">
        <v>7748.27</v>
      </c>
      <c r="Q156" t="str">
        <f t="shared" si="5"/>
        <v>25155</v>
      </c>
      <c r="R156" s="2">
        <v>213210</v>
      </c>
    </row>
    <row r="157" spans="1:18" x14ac:dyDescent="0.25">
      <c r="A157" t="s">
        <v>313</v>
      </c>
      <c r="B157" t="s">
        <v>314</v>
      </c>
      <c r="C157" s="1"/>
      <c r="D157" s="7"/>
      <c r="E157" s="7"/>
      <c r="F157" s="7"/>
      <c r="G157" s="2"/>
      <c r="H157" s="2">
        <f>VLOOKUP(A157,VAL!$A$3:$F$298,3,FALSE)</f>
        <v>36000</v>
      </c>
      <c r="I157" s="2">
        <v>36000</v>
      </c>
      <c r="J157" s="2">
        <v>15067676</v>
      </c>
      <c r="K157" s="2">
        <v>15336803</v>
      </c>
      <c r="L157" s="2">
        <v>15556619</v>
      </c>
      <c r="M157" s="2">
        <v>15661839</v>
      </c>
      <c r="N157" s="2">
        <v>16084964</v>
      </c>
      <c r="O157" s="2">
        <v>16006441</v>
      </c>
      <c r="P157" s="2">
        <v>73199.22</v>
      </c>
      <c r="Q157" t="str">
        <f t="shared" si="5"/>
        <v>24014</v>
      </c>
      <c r="R157" s="2">
        <v>17056.8</v>
      </c>
    </row>
    <row r="158" spans="1:18" x14ac:dyDescent="0.25">
      <c r="A158" t="s">
        <v>341</v>
      </c>
      <c r="B158" t="s">
        <v>342</v>
      </c>
      <c r="C158" s="1"/>
      <c r="D158" s="7"/>
      <c r="E158" s="7"/>
      <c r="F158" s="7"/>
      <c r="G158" s="2"/>
      <c r="H158" s="2">
        <f>VLOOKUP(A158,VAL!$A$3:$F$298,3,FALSE)</f>
        <v>1760445</v>
      </c>
      <c r="I158" s="2">
        <v>1760445</v>
      </c>
      <c r="J158" s="2">
        <v>865545407</v>
      </c>
      <c r="K158" s="2">
        <v>936150196</v>
      </c>
      <c r="L158" s="2">
        <v>932831799</v>
      </c>
      <c r="M158" s="2">
        <v>970729664</v>
      </c>
      <c r="N158" s="2">
        <v>1004783170</v>
      </c>
      <c r="O158" s="2">
        <v>1039541885</v>
      </c>
      <c r="P158" s="2">
        <v>103085.14</v>
      </c>
      <c r="Q158" t="str">
        <f t="shared" si="5"/>
        <v>26056</v>
      </c>
      <c r="R158" s="2">
        <v>710700</v>
      </c>
    </row>
    <row r="159" spans="1:18" x14ac:dyDescent="0.25">
      <c r="A159" t="s">
        <v>441</v>
      </c>
      <c r="B159" t="s">
        <v>442</v>
      </c>
      <c r="C159" s="1"/>
      <c r="D159" s="7"/>
      <c r="E159" s="7"/>
      <c r="F159" s="7"/>
      <c r="G159" s="2"/>
      <c r="H159" s="2">
        <f>VLOOKUP(A159,VAL!$A$3:$F$298,3,FALSE)</f>
        <v>1785000</v>
      </c>
      <c r="I159" s="2">
        <v>1785000</v>
      </c>
      <c r="J159" s="2">
        <v>1025848345.3</v>
      </c>
      <c r="K159" s="2">
        <v>1173083252</v>
      </c>
      <c r="L159" s="2">
        <v>1224887723</v>
      </c>
      <c r="M159" s="2">
        <v>1291916338</v>
      </c>
      <c r="N159" s="2">
        <v>1344070990</v>
      </c>
      <c r="O159" s="2">
        <v>1410995502</v>
      </c>
      <c r="P159" s="2">
        <v>128110.81</v>
      </c>
      <c r="Q159" t="str">
        <f t="shared" si="5"/>
        <v>32325</v>
      </c>
      <c r="R159" s="2">
        <v>945231</v>
      </c>
    </row>
    <row r="160" spans="1:18" x14ac:dyDescent="0.25">
      <c r="A160" t="s">
        <v>529</v>
      </c>
      <c r="B160" t="s">
        <v>530</v>
      </c>
      <c r="C160" s="1"/>
      <c r="D160" s="7"/>
      <c r="E160" s="7"/>
      <c r="F160" s="7"/>
      <c r="G160" s="2"/>
      <c r="H160" s="2">
        <f>VLOOKUP(A160,VAL!$A$3:$F$298,3,FALSE)</f>
        <v>3900000</v>
      </c>
      <c r="I160" s="2">
        <v>3900000</v>
      </c>
      <c r="J160" s="2">
        <v>1114861697</v>
      </c>
      <c r="K160" s="2">
        <v>1172551436</v>
      </c>
      <c r="L160" s="2">
        <v>1289927395</v>
      </c>
      <c r="M160" s="2">
        <v>1397492589</v>
      </c>
      <c r="N160" s="2">
        <v>1526382247</v>
      </c>
      <c r="O160" s="2">
        <v>1681697200</v>
      </c>
      <c r="P160" s="2">
        <v>307739.26</v>
      </c>
      <c r="Q160" t="str">
        <f t="shared" si="5"/>
        <v>37506</v>
      </c>
      <c r="R160" s="2">
        <v>947600</v>
      </c>
    </row>
    <row r="161" spans="1:18" x14ac:dyDescent="0.25">
      <c r="A161" t="s">
        <v>140</v>
      </c>
      <c r="B161" t="s">
        <v>141</v>
      </c>
      <c r="C161" s="1"/>
      <c r="D161" s="7"/>
      <c r="E161" s="7"/>
      <c r="F161" s="7"/>
      <c r="G161" s="2"/>
      <c r="H161" s="2">
        <f>VLOOKUP(A161,VAL!$A$3:$F$298,3,FALSE)</f>
        <v>1900742</v>
      </c>
      <c r="I161" s="2">
        <v>1900742</v>
      </c>
      <c r="J161" s="2">
        <v>1750484413</v>
      </c>
      <c r="K161" s="2">
        <v>1968394044</v>
      </c>
      <c r="L161" s="2">
        <v>2089057571</v>
      </c>
      <c r="M161" s="2">
        <v>2253709106</v>
      </c>
      <c r="N161" s="2">
        <v>2385945244</v>
      </c>
      <c r="O161" s="2">
        <v>2585635154</v>
      </c>
      <c r="P161" s="2">
        <v>0</v>
      </c>
      <c r="Q161" t="str">
        <f t="shared" si="5"/>
        <v>14064</v>
      </c>
      <c r="R161" s="2">
        <v>853023.36</v>
      </c>
    </row>
    <row r="162" spans="1:18" x14ac:dyDescent="0.25">
      <c r="A162" t="s">
        <v>108</v>
      </c>
      <c r="B162" t="s">
        <v>109</v>
      </c>
      <c r="C162" s="1"/>
      <c r="D162" s="7"/>
      <c r="E162" s="7"/>
      <c r="F162" s="7"/>
      <c r="G162" s="2"/>
      <c r="H162" s="2">
        <f>VLOOKUP(A162,VAL!$A$3:$F$298,3,FALSE)</f>
        <v>1850000</v>
      </c>
      <c r="I162" s="2">
        <v>1850000</v>
      </c>
      <c r="J162" s="2">
        <v>1167115472</v>
      </c>
      <c r="K162" s="2">
        <v>1223371020</v>
      </c>
      <c r="L162" s="2">
        <v>1352517157</v>
      </c>
      <c r="M162" s="2">
        <v>1451177941</v>
      </c>
      <c r="N162" s="2">
        <v>1585895239</v>
      </c>
      <c r="O162" s="2">
        <v>1728932653</v>
      </c>
      <c r="P162" s="2">
        <v>417730.97</v>
      </c>
      <c r="Q162" t="str">
        <f t="shared" si="5"/>
        <v>11051</v>
      </c>
      <c r="R162" s="2">
        <v>900220</v>
      </c>
    </row>
    <row r="163" spans="1:18" x14ac:dyDescent="0.25">
      <c r="A163" t="s">
        <v>219</v>
      </c>
      <c r="B163" t="s">
        <v>220</v>
      </c>
      <c r="C163" s="1"/>
      <c r="D163" s="7"/>
      <c r="E163" s="7"/>
      <c r="F163" s="7"/>
      <c r="G163" s="2"/>
      <c r="H163" s="2">
        <f>VLOOKUP(A163,VAL!$A$3:$F$298,3,FALSE)</f>
        <v>11405613</v>
      </c>
      <c r="I163" s="2">
        <v>11405613</v>
      </c>
      <c r="J163" s="2">
        <v>8149679356.5</v>
      </c>
      <c r="K163" s="2">
        <v>8924286558</v>
      </c>
      <c r="L163" s="2">
        <v>9723627330</v>
      </c>
      <c r="M163" s="2">
        <v>10855454200</v>
      </c>
      <c r="N163" s="2">
        <v>11929856759</v>
      </c>
      <c r="O163" s="2">
        <v>12912853849</v>
      </c>
      <c r="P163" s="2">
        <v>0</v>
      </c>
      <c r="Q163" t="str">
        <f t="shared" si="5"/>
        <v>18400</v>
      </c>
      <c r="R163" s="2">
        <v>5674178.5800000001</v>
      </c>
    </row>
    <row r="164" spans="1:18" x14ac:dyDescent="0.25">
      <c r="A164" t="s">
        <v>309</v>
      </c>
      <c r="B164" t="s">
        <v>310</v>
      </c>
      <c r="C164" s="1"/>
      <c r="D164" s="7"/>
      <c r="E164" s="7"/>
      <c r="F164" s="7"/>
      <c r="G164" s="2"/>
      <c r="H164" s="2">
        <f>VLOOKUP(A164,VAL!$A$3:$F$298,3,FALSE)</f>
        <v>4654330</v>
      </c>
      <c r="I164" s="2">
        <v>4654330</v>
      </c>
      <c r="J164" s="2">
        <v>2337403830.0747404</v>
      </c>
      <c r="K164" s="2">
        <v>2491452770</v>
      </c>
      <c r="L164" s="2">
        <v>2554081953</v>
      </c>
      <c r="M164" s="2">
        <v>2733832645</v>
      </c>
      <c r="N164" s="2">
        <v>2938396222</v>
      </c>
      <c r="O164" s="2">
        <v>3058745780</v>
      </c>
      <c r="P164" s="2">
        <v>0</v>
      </c>
      <c r="Q164" t="str">
        <f t="shared" si="5"/>
        <v>23403</v>
      </c>
      <c r="R164" s="2">
        <v>2205221.5499999998</v>
      </c>
    </row>
    <row r="165" spans="1:18" x14ac:dyDescent="0.25">
      <c r="A165" t="s">
        <v>339</v>
      </c>
      <c r="B165" t="s">
        <v>340</v>
      </c>
      <c r="C165" s="1"/>
      <c r="D165" s="7"/>
      <c r="E165" s="7"/>
      <c r="F165" s="7"/>
      <c r="G165" s="2"/>
      <c r="H165" s="2">
        <f>VLOOKUP(A165,VAL!$A$3:$F$298,3,FALSE)</f>
        <v>0</v>
      </c>
      <c r="I165" s="2">
        <v>0</v>
      </c>
      <c r="J165" s="2">
        <v>57809451</v>
      </c>
      <c r="K165" s="2">
        <v>69145167</v>
      </c>
      <c r="L165" s="2">
        <v>59841232</v>
      </c>
      <c r="M165" s="2">
        <v>61185240</v>
      </c>
      <c r="N165" s="2">
        <v>61148931</v>
      </c>
      <c r="O165" s="2">
        <v>61789120</v>
      </c>
      <c r="P165" s="2">
        <v>0</v>
      </c>
      <c r="Q165" t="str">
        <f t="shared" si="5"/>
        <v>25200</v>
      </c>
      <c r="R165" s="2">
        <v>0</v>
      </c>
    </row>
    <row r="166" spans="1:18" x14ac:dyDescent="0.25">
      <c r="A166" t="s">
        <v>489</v>
      </c>
      <c r="B166" t="s">
        <v>490</v>
      </c>
      <c r="C166" s="1"/>
      <c r="D166" s="7"/>
      <c r="E166" s="7"/>
      <c r="F166" s="7"/>
      <c r="G166" s="2"/>
      <c r="H166" s="2">
        <f>VLOOKUP(A166,VAL!$A$3:$F$298,3,FALSE)</f>
        <v>42000000</v>
      </c>
      <c r="I166" s="2">
        <v>42000000</v>
      </c>
      <c r="J166" s="2">
        <v>12845670366</v>
      </c>
      <c r="K166" s="2">
        <v>14212466731</v>
      </c>
      <c r="L166" s="2">
        <v>15389561516</v>
      </c>
      <c r="M166" s="2">
        <v>16665479289</v>
      </c>
      <c r="N166" s="2">
        <v>17751921330</v>
      </c>
      <c r="O166" s="2">
        <v>19058416369</v>
      </c>
      <c r="P166" s="2">
        <v>721715.64</v>
      </c>
      <c r="Q166" t="str">
        <f t="shared" si="5"/>
        <v>34003</v>
      </c>
      <c r="R166" s="2">
        <v>16834666.84</v>
      </c>
    </row>
    <row r="167" spans="1:18" x14ac:dyDescent="0.25">
      <c r="A167" t="s">
        <v>483</v>
      </c>
      <c r="B167" t="s">
        <v>484</v>
      </c>
      <c r="C167" s="1"/>
      <c r="D167" s="7"/>
      <c r="E167" s="7"/>
      <c r="F167" s="7"/>
      <c r="G167" s="2"/>
      <c r="H167" s="2">
        <f>VLOOKUP(A167,VAL!$A$3:$F$298,3,FALSE)</f>
        <v>300000</v>
      </c>
      <c r="I167" s="2">
        <v>300000</v>
      </c>
      <c r="J167" s="2">
        <v>200567924.90000001</v>
      </c>
      <c r="K167" s="2">
        <v>207249501</v>
      </c>
      <c r="L167" s="2">
        <v>219817837</v>
      </c>
      <c r="M167" s="2">
        <v>229235565</v>
      </c>
      <c r="N167" s="2">
        <v>236423311</v>
      </c>
      <c r="O167" s="2">
        <v>254554922</v>
      </c>
      <c r="P167" s="2">
        <v>11801.03</v>
      </c>
      <c r="Q167" t="str">
        <f t="shared" si="5"/>
        <v>33211</v>
      </c>
      <c r="R167" s="2">
        <v>142140</v>
      </c>
    </row>
    <row r="168" spans="1:18" x14ac:dyDescent="0.25">
      <c r="A168" t="s">
        <v>213</v>
      </c>
      <c r="B168" t="s">
        <v>214</v>
      </c>
      <c r="C168" s="1"/>
      <c r="D168" s="7"/>
      <c r="E168" s="7"/>
      <c r="F168" s="7"/>
      <c r="G168" s="2"/>
      <c r="H168" s="2">
        <f>VLOOKUP(A168,VAL!$A$3:$F$298,3,FALSE)</f>
        <v>57000000</v>
      </c>
      <c r="I168" s="2">
        <v>57000000</v>
      </c>
      <c r="J168" s="2">
        <v>33766436291</v>
      </c>
      <c r="K168" s="2">
        <v>37043463030</v>
      </c>
      <c r="L168" s="2">
        <v>40724309814</v>
      </c>
      <c r="M168" s="2">
        <v>42100253339</v>
      </c>
      <c r="N168" s="2">
        <v>44018828129</v>
      </c>
      <c r="O168" s="2">
        <v>45318017679</v>
      </c>
      <c r="P168" s="2">
        <v>0</v>
      </c>
      <c r="Q168" t="str">
        <f t="shared" si="5"/>
        <v>17417</v>
      </c>
      <c r="R168" s="2">
        <v>27480400</v>
      </c>
    </row>
    <row r="169" spans="1:18" x14ac:dyDescent="0.25">
      <c r="A169" t="s">
        <v>162</v>
      </c>
      <c r="B169" t="s">
        <v>163</v>
      </c>
      <c r="C169" s="1"/>
      <c r="D169" s="7"/>
      <c r="E169" s="7"/>
      <c r="F169" s="7"/>
      <c r="G169" s="2"/>
      <c r="H169" s="2">
        <f>VLOOKUP(A169,VAL!$A$3:$F$298,3,FALSE)</f>
        <v>10000000</v>
      </c>
      <c r="I169" s="2">
        <v>5771738</v>
      </c>
      <c r="J169" s="2">
        <v>4222038105.9200001</v>
      </c>
      <c r="K169" s="2">
        <v>4589403623</v>
      </c>
      <c r="L169" s="2">
        <v>4791445840</v>
      </c>
      <c r="M169" s="2">
        <v>4987754567</v>
      </c>
      <c r="N169" s="2">
        <v>5352469995</v>
      </c>
      <c r="O169" s="2">
        <v>5635972677</v>
      </c>
      <c r="P169" s="2">
        <v>660559.02</v>
      </c>
      <c r="Q169" t="str">
        <f t="shared" si="5"/>
        <v>15201</v>
      </c>
      <c r="R169" s="2">
        <v>4951210</v>
      </c>
    </row>
    <row r="170" spans="1:18" x14ac:dyDescent="0.25">
      <c r="A170" t="s">
        <v>557</v>
      </c>
      <c r="B170" t="s">
        <v>558</v>
      </c>
      <c r="C170" s="1"/>
      <c r="D170" s="7"/>
      <c r="E170" s="7"/>
      <c r="F170" s="7"/>
      <c r="G170" s="2"/>
      <c r="H170" s="2">
        <f>VLOOKUP(A170,VAL!$A$3:$F$298,3,FALSE)</f>
        <v>676000</v>
      </c>
      <c r="I170" s="2">
        <v>676000</v>
      </c>
      <c r="J170" s="2">
        <v>173194279</v>
      </c>
      <c r="K170" s="2">
        <v>170590874</v>
      </c>
      <c r="L170" s="2">
        <v>171523594</v>
      </c>
      <c r="M170" s="2">
        <v>169906328</v>
      </c>
      <c r="N170" s="2">
        <v>168185172</v>
      </c>
      <c r="O170" s="2">
        <v>162723450</v>
      </c>
      <c r="P170" s="2">
        <v>0</v>
      </c>
      <c r="Q170" t="str">
        <f t="shared" si="5"/>
        <v>38324</v>
      </c>
      <c r="R170" s="2">
        <v>146729.84</v>
      </c>
    </row>
    <row r="171" spans="1:18" x14ac:dyDescent="0.25">
      <c r="A171" t="s">
        <v>160</v>
      </c>
      <c r="B171" t="s">
        <v>161</v>
      </c>
      <c r="C171" s="1"/>
      <c r="D171" s="7"/>
      <c r="E171" s="7"/>
      <c r="F171" s="7"/>
      <c r="G171" s="2"/>
      <c r="H171" s="2">
        <f>VLOOKUP(A171,VAL!$A$3:$F$298,3,FALSE)</f>
        <v>384200</v>
      </c>
      <c r="I171" s="2">
        <v>384200</v>
      </c>
      <c r="J171" s="2">
        <v>179997117</v>
      </c>
      <c r="K171" s="2">
        <v>202136205</v>
      </c>
      <c r="L171" s="2">
        <v>195011138</v>
      </c>
      <c r="M171" s="2">
        <v>200542276</v>
      </c>
      <c r="N171" s="2">
        <v>207382553</v>
      </c>
      <c r="O171" s="2">
        <v>211021860</v>
      </c>
      <c r="P171" s="2">
        <v>16767.009999999998</v>
      </c>
      <c r="Q171" t="str">
        <f t="shared" si="5"/>
        <v>14400</v>
      </c>
      <c r="R171" s="2">
        <v>182033.96</v>
      </c>
    </row>
    <row r="172" spans="1:18" x14ac:dyDescent="0.25">
      <c r="A172" t="s">
        <v>329</v>
      </c>
      <c r="B172" t="s">
        <v>330</v>
      </c>
      <c r="C172" s="1"/>
      <c r="D172" s="7"/>
      <c r="E172" s="7"/>
      <c r="F172" s="7"/>
      <c r="G172" s="2"/>
      <c r="H172" s="2">
        <f>VLOOKUP(A172,VAL!$A$3:$F$298,3,FALSE)</f>
        <v>3370370</v>
      </c>
      <c r="I172" s="2">
        <v>3370370</v>
      </c>
      <c r="J172" s="2">
        <v>1832541714</v>
      </c>
      <c r="K172" s="2">
        <v>2014837251</v>
      </c>
      <c r="L172" s="2">
        <v>2025526906</v>
      </c>
      <c r="M172" s="2">
        <v>2159839544</v>
      </c>
      <c r="N172" s="2">
        <v>2252214375</v>
      </c>
      <c r="O172" s="2">
        <v>2340555959</v>
      </c>
      <c r="P172" s="2">
        <v>0</v>
      </c>
      <c r="Q172" t="str">
        <f t="shared" si="5"/>
        <v>25101</v>
      </c>
      <c r="R172" s="2">
        <v>1244999.58</v>
      </c>
    </row>
    <row r="173" spans="1:18" x14ac:dyDescent="0.25">
      <c r="A173" t="s">
        <v>158</v>
      </c>
      <c r="B173" t="s">
        <v>159</v>
      </c>
      <c r="C173" s="1"/>
      <c r="D173" s="7"/>
      <c r="E173" s="7"/>
      <c r="F173" s="7"/>
      <c r="G173" s="2"/>
      <c r="H173" s="2">
        <f>VLOOKUP(A173,VAL!$A$3:$F$298,3,FALSE)</f>
        <v>2000000</v>
      </c>
      <c r="I173" s="2">
        <v>2000000</v>
      </c>
      <c r="J173" s="2">
        <v>762412505</v>
      </c>
      <c r="K173" s="2">
        <v>823319432</v>
      </c>
      <c r="L173" s="2">
        <v>809905402</v>
      </c>
      <c r="M173" s="2">
        <v>838976592</v>
      </c>
      <c r="N173" s="2">
        <v>840183269</v>
      </c>
      <c r="O173" s="2">
        <v>863744676</v>
      </c>
      <c r="P173" s="2">
        <v>0</v>
      </c>
      <c r="Q173" t="str">
        <f t="shared" si="5"/>
        <v>14172</v>
      </c>
      <c r="R173" s="2">
        <v>749556.81</v>
      </c>
    </row>
    <row r="174" spans="1:18" x14ac:dyDescent="0.25">
      <c r="A174" t="s">
        <v>291</v>
      </c>
      <c r="B174" t="s">
        <v>292</v>
      </c>
      <c r="C174" s="1"/>
      <c r="D174" s="7"/>
      <c r="E174" s="7"/>
      <c r="F174" s="7"/>
      <c r="G174" s="2"/>
      <c r="H174" s="2">
        <f>VLOOKUP(A174,VAL!$A$3:$F$298,3,FALSE)</f>
        <v>386000</v>
      </c>
      <c r="I174" s="2">
        <v>386000</v>
      </c>
      <c r="J174" s="2">
        <v>245025611</v>
      </c>
      <c r="K174" s="2">
        <v>259888760</v>
      </c>
      <c r="L174" s="2">
        <v>256464201</v>
      </c>
      <c r="M174" s="2">
        <v>259316262</v>
      </c>
      <c r="N174" s="2">
        <v>266730224</v>
      </c>
      <c r="O174" s="2">
        <v>278853874</v>
      </c>
      <c r="P174" s="2">
        <v>2272.4899999999998</v>
      </c>
      <c r="Q174" t="str">
        <f t="shared" si="5"/>
        <v>22105</v>
      </c>
      <c r="R174" s="2">
        <v>188727.81</v>
      </c>
    </row>
    <row r="175" spans="1:18" x14ac:dyDescent="0.25">
      <c r="A175" t="s">
        <v>317</v>
      </c>
      <c r="B175" t="s">
        <v>318</v>
      </c>
      <c r="C175" s="1"/>
      <c r="D175" s="7"/>
      <c r="E175" s="7"/>
      <c r="F175" s="7"/>
      <c r="G175" s="2"/>
      <c r="H175" s="2">
        <f>VLOOKUP(A175,VAL!$A$3:$F$298,3,FALSE)</f>
        <v>919590</v>
      </c>
      <c r="I175" s="2">
        <v>919590</v>
      </c>
      <c r="J175" s="2">
        <v>333510052</v>
      </c>
      <c r="K175" s="2">
        <v>339914571</v>
      </c>
      <c r="L175" s="2">
        <v>359695411</v>
      </c>
      <c r="M175" s="2">
        <v>361432756</v>
      </c>
      <c r="N175" s="2">
        <v>375205126</v>
      </c>
      <c r="O175" s="2">
        <v>382470893</v>
      </c>
      <c r="P175" s="2">
        <v>350598.77</v>
      </c>
      <c r="Q175" t="str">
        <f t="shared" si="5"/>
        <v>24105</v>
      </c>
      <c r="R175" s="2">
        <v>290040.46000000002</v>
      </c>
    </row>
    <row r="176" spans="1:18" x14ac:dyDescent="0.25">
      <c r="A176" t="s">
        <v>493</v>
      </c>
      <c r="B176" t="s">
        <v>494</v>
      </c>
      <c r="C176" s="1"/>
      <c r="D176" s="7"/>
      <c r="E176" s="7"/>
      <c r="F176" s="7"/>
      <c r="G176" s="2"/>
      <c r="H176" s="2">
        <f>VLOOKUP(A176,VAL!$A$3:$F$298,3,FALSE)</f>
        <v>27100000</v>
      </c>
      <c r="I176" s="2">
        <v>27100000</v>
      </c>
      <c r="J176" s="2">
        <v>9489168970</v>
      </c>
      <c r="K176" s="2">
        <v>10270403604</v>
      </c>
      <c r="L176" s="2">
        <v>11016744672</v>
      </c>
      <c r="M176" s="2">
        <v>11999779301</v>
      </c>
      <c r="N176" s="2">
        <v>13131478981</v>
      </c>
      <c r="O176" s="2">
        <v>14158182969</v>
      </c>
      <c r="P176" s="2">
        <v>0</v>
      </c>
      <c r="Q176" t="str">
        <f t="shared" si="5"/>
        <v>34111</v>
      </c>
      <c r="R176" s="2">
        <v>11753884</v>
      </c>
    </row>
    <row r="177" spans="1:18" x14ac:dyDescent="0.25">
      <c r="A177" t="s">
        <v>315</v>
      </c>
      <c r="B177" t="s">
        <v>316</v>
      </c>
      <c r="C177" s="1"/>
      <c r="D177" s="7"/>
      <c r="E177" s="7"/>
      <c r="F177" s="7"/>
      <c r="G177" s="2"/>
      <c r="H177" s="2">
        <f>VLOOKUP(A177,VAL!$A$3:$F$298,3,FALSE)</f>
        <v>995380</v>
      </c>
      <c r="I177" s="2">
        <v>995380</v>
      </c>
      <c r="J177" s="2">
        <v>671839430</v>
      </c>
      <c r="K177" s="2">
        <v>679410698</v>
      </c>
      <c r="L177" s="2">
        <v>699001060</v>
      </c>
      <c r="M177" s="2">
        <v>706419228</v>
      </c>
      <c r="N177" s="2">
        <v>716739697</v>
      </c>
      <c r="O177" s="2">
        <v>745235345</v>
      </c>
      <c r="P177" s="2">
        <v>2059606.08</v>
      </c>
      <c r="Q177" t="str">
        <f t="shared" si="5"/>
        <v>24019</v>
      </c>
      <c r="R177" s="2">
        <v>471611.04</v>
      </c>
    </row>
    <row r="178" spans="1:18" x14ac:dyDescent="0.25">
      <c r="A178" t="s">
        <v>273</v>
      </c>
      <c r="B178" t="s">
        <v>274</v>
      </c>
      <c r="C178" s="1"/>
      <c r="D178" s="7"/>
      <c r="E178" s="7"/>
      <c r="F178" s="7"/>
      <c r="G178" s="2"/>
      <c r="H178" s="2">
        <f>VLOOKUP(A178,VAL!$A$3:$F$298,3,FALSE)</f>
        <v>1100000</v>
      </c>
      <c r="I178" s="2">
        <v>1100000</v>
      </c>
      <c r="J178" s="2">
        <v>563770261</v>
      </c>
      <c r="K178" s="2">
        <v>645198108</v>
      </c>
      <c r="L178" s="2">
        <v>639851298</v>
      </c>
      <c r="M178" s="2">
        <v>688949050</v>
      </c>
      <c r="N178" s="2">
        <v>732682595</v>
      </c>
      <c r="O178" s="2">
        <v>776763488</v>
      </c>
      <c r="P178" s="2">
        <v>77878.47</v>
      </c>
      <c r="Q178" t="str">
        <f t="shared" si="5"/>
        <v>21300</v>
      </c>
      <c r="R178" s="2">
        <v>409765.46</v>
      </c>
    </row>
    <row r="179" spans="1:18" x14ac:dyDescent="0.25">
      <c r="A179" t="s">
        <v>463</v>
      </c>
      <c r="B179" t="s">
        <v>464</v>
      </c>
      <c r="C179" s="1"/>
      <c r="D179" s="7"/>
      <c r="E179" s="7"/>
      <c r="F179" s="7"/>
      <c r="G179" s="2"/>
      <c r="H179" s="2">
        <f>VLOOKUP(A179,VAL!$A$3:$F$298,3,FALSE)</f>
        <v>45000</v>
      </c>
      <c r="I179" s="2">
        <v>45000</v>
      </c>
      <c r="J179" s="2">
        <v>28309187.539999999</v>
      </c>
      <c r="K179" s="2">
        <v>29396286</v>
      </c>
      <c r="L179" s="2">
        <v>31392278</v>
      </c>
      <c r="M179" s="2">
        <v>33142866</v>
      </c>
      <c r="N179" s="2">
        <v>34143008</v>
      </c>
      <c r="O179" s="2">
        <v>36254675</v>
      </c>
      <c r="P179" s="2">
        <v>11688.14</v>
      </c>
      <c r="Q179" t="str">
        <f t="shared" si="5"/>
        <v>33030</v>
      </c>
      <c r="R179" s="2">
        <v>21321</v>
      </c>
    </row>
    <row r="180" spans="1:18" x14ac:dyDescent="0.25">
      <c r="A180" t="s">
        <v>379</v>
      </c>
      <c r="B180" t="s">
        <v>380</v>
      </c>
      <c r="C180" s="1"/>
      <c r="D180" s="7"/>
      <c r="E180" s="7"/>
      <c r="F180" s="7"/>
      <c r="G180" s="2"/>
      <c r="H180" s="2">
        <f>VLOOKUP(A180,VAL!$A$3:$F$298,3,FALSE)</f>
        <v>2225000</v>
      </c>
      <c r="I180" s="2">
        <v>2225000</v>
      </c>
      <c r="J180" s="2">
        <v>2557622562</v>
      </c>
      <c r="K180" s="2">
        <v>2901668343</v>
      </c>
      <c r="L180" s="2">
        <v>2792546383</v>
      </c>
      <c r="M180" s="2">
        <v>2916373983</v>
      </c>
      <c r="N180" s="2">
        <v>3131829187</v>
      </c>
      <c r="O180" s="2">
        <v>3334076861</v>
      </c>
      <c r="P180" s="2">
        <v>0</v>
      </c>
      <c r="Q180" t="str">
        <f t="shared" si="5"/>
        <v>28137</v>
      </c>
      <c r="R180" s="2">
        <v>979239.21</v>
      </c>
    </row>
    <row r="181" spans="1:18" x14ac:dyDescent="0.25">
      <c r="A181" t="s">
        <v>437</v>
      </c>
      <c r="B181" t="s">
        <v>438</v>
      </c>
      <c r="C181" s="1"/>
      <c r="D181" s="7"/>
      <c r="E181" s="7"/>
      <c r="F181" s="7"/>
      <c r="G181" s="2"/>
      <c r="H181" s="2">
        <f>VLOOKUP(A181,VAL!$A$3:$F$298,3,FALSE)</f>
        <v>115000</v>
      </c>
      <c r="I181" s="2">
        <v>115000</v>
      </c>
      <c r="J181" s="2">
        <v>105533406</v>
      </c>
      <c r="K181" s="2">
        <v>112377564</v>
      </c>
      <c r="L181" s="2">
        <v>132266106</v>
      </c>
      <c r="M181" s="2">
        <v>136669838</v>
      </c>
      <c r="N181" s="2">
        <v>143943690</v>
      </c>
      <c r="O181" s="2">
        <v>145277562</v>
      </c>
      <c r="P181" s="2">
        <v>920.79</v>
      </c>
      <c r="Q181" t="str">
        <f t="shared" si="5"/>
        <v>32123</v>
      </c>
      <c r="R181" s="2">
        <v>59225</v>
      </c>
    </row>
    <row r="182" spans="1:18" x14ac:dyDescent="0.25">
      <c r="A182" t="s">
        <v>100</v>
      </c>
      <c r="B182" t="s">
        <v>101</v>
      </c>
      <c r="C182" s="1"/>
      <c r="D182" s="7"/>
      <c r="E182" s="7"/>
      <c r="F182" s="7"/>
      <c r="G182" s="2"/>
      <c r="H182" s="2">
        <f>VLOOKUP(A182,VAL!$A$3:$F$298,3,FALSE)</f>
        <v>60000</v>
      </c>
      <c r="I182" s="2">
        <v>60000</v>
      </c>
      <c r="J182" s="2">
        <v>123884844.77713674</v>
      </c>
      <c r="K182" s="2">
        <v>138608368</v>
      </c>
      <c r="L182" s="2">
        <v>134605652</v>
      </c>
      <c r="M182" s="2">
        <v>138626097</v>
      </c>
      <c r="N182" s="2">
        <v>140943370</v>
      </c>
      <c r="O182" s="2">
        <v>144627904</v>
      </c>
      <c r="P182" s="2">
        <v>0</v>
      </c>
      <c r="Q182" t="str">
        <f t="shared" si="5"/>
        <v>10065</v>
      </c>
      <c r="R182" s="2">
        <v>28428</v>
      </c>
    </row>
    <row r="183" spans="1:18" x14ac:dyDescent="0.25">
      <c r="A183" t="s">
        <v>84</v>
      </c>
      <c r="B183" t="s">
        <v>85</v>
      </c>
      <c r="C183" s="1"/>
      <c r="D183" s="7"/>
      <c r="E183" s="7"/>
      <c r="F183" s="7"/>
      <c r="G183" s="2"/>
      <c r="H183" s="2">
        <f>VLOOKUP(A183,VAL!$A$3:$F$298,3,FALSE)</f>
        <v>584079</v>
      </c>
      <c r="I183" s="2">
        <v>584079</v>
      </c>
      <c r="J183" s="2">
        <v>448841642</v>
      </c>
      <c r="K183" s="2">
        <v>483266840</v>
      </c>
      <c r="L183" s="2">
        <v>518980814</v>
      </c>
      <c r="M183" s="2">
        <v>552773315</v>
      </c>
      <c r="N183" s="2">
        <v>600554387</v>
      </c>
      <c r="O183" s="2">
        <v>632232177</v>
      </c>
      <c r="P183" s="2">
        <v>0</v>
      </c>
      <c r="Q183" t="str">
        <f t="shared" si="5"/>
        <v>09013</v>
      </c>
      <c r="R183" s="2">
        <v>276736.63</v>
      </c>
    </row>
    <row r="184" spans="1:18" x14ac:dyDescent="0.25">
      <c r="A184" t="s">
        <v>327</v>
      </c>
      <c r="B184" t="s">
        <v>328</v>
      </c>
      <c r="C184" s="1"/>
      <c r="D184" s="7"/>
      <c r="E184" s="7"/>
      <c r="F184" s="7"/>
      <c r="G184" s="2"/>
      <c r="H184" s="2">
        <f>VLOOKUP(A184,VAL!$A$3:$F$298,3,FALSE)</f>
        <v>1497371</v>
      </c>
      <c r="I184" s="2">
        <v>1497371</v>
      </c>
      <c r="J184" s="2">
        <v>546002312</v>
      </c>
      <c r="K184" s="2">
        <v>532981424</v>
      </c>
      <c r="L184" s="2">
        <v>562109279</v>
      </c>
      <c r="M184" s="2">
        <v>554534297</v>
      </c>
      <c r="N184" s="2">
        <v>546339863</v>
      </c>
      <c r="O184" s="2">
        <v>547376736</v>
      </c>
      <c r="P184" s="2">
        <v>20723.61</v>
      </c>
      <c r="Q184" t="str">
        <f t="shared" si="5"/>
        <v>24410</v>
      </c>
      <c r="R184" s="2">
        <v>376671</v>
      </c>
    </row>
    <row r="185" spans="1:18" x14ac:dyDescent="0.25">
      <c r="A185" t="s">
        <v>361</v>
      </c>
      <c r="B185" t="s">
        <v>362</v>
      </c>
      <c r="C185" s="1"/>
      <c r="D185" s="7"/>
      <c r="E185" s="7"/>
      <c r="F185" s="7"/>
      <c r="G185" s="2"/>
      <c r="H185" s="2">
        <f>VLOOKUP(A185,VAL!$A$3:$F$298,3,FALSE)</f>
        <v>3300000</v>
      </c>
      <c r="I185" s="2">
        <v>3300000</v>
      </c>
      <c r="J185" s="2">
        <v>1633326353</v>
      </c>
      <c r="K185" s="2">
        <v>1798263432</v>
      </c>
      <c r="L185" s="2">
        <v>2156990249</v>
      </c>
      <c r="M185" s="2">
        <v>2243345080</v>
      </c>
      <c r="N185" s="2">
        <v>2295063448</v>
      </c>
      <c r="O185" s="2">
        <v>2431805439</v>
      </c>
      <c r="P185" s="2">
        <v>445951.07</v>
      </c>
      <c r="Q185" t="str">
        <f t="shared" si="5"/>
        <v>27344</v>
      </c>
      <c r="R185" s="2">
        <v>1847820</v>
      </c>
    </row>
    <row r="186" spans="1:18" x14ac:dyDescent="0.25">
      <c r="A186" t="s">
        <v>4</v>
      </c>
      <c r="B186" t="s">
        <v>5</v>
      </c>
      <c r="C186" s="1"/>
      <c r="D186" s="7"/>
      <c r="E186" s="7"/>
      <c r="F186" s="7"/>
      <c r="G186" s="2"/>
      <c r="H186" s="2">
        <f>VLOOKUP(A186,VAL!$A$3:$F$298,3,FALSE)</f>
        <v>3200000</v>
      </c>
      <c r="I186" s="2">
        <v>3200000</v>
      </c>
      <c r="J186" s="2">
        <v>1309649703</v>
      </c>
      <c r="K186" s="2">
        <v>1418900891</v>
      </c>
      <c r="L186" s="2">
        <v>1406411180</v>
      </c>
      <c r="M186" s="2">
        <v>1447220425</v>
      </c>
      <c r="N186" s="2">
        <v>1482970193</v>
      </c>
      <c r="O186" s="2">
        <v>1555096578</v>
      </c>
      <c r="P186" s="2">
        <v>1370301.03</v>
      </c>
      <c r="Q186" t="str">
        <f t="shared" si="5"/>
        <v>01147</v>
      </c>
      <c r="R186" s="2">
        <v>1023408</v>
      </c>
    </row>
    <row r="187" spans="1:18" x14ac:dyDescent="0.25">
      <c r="A187" t="s">
        <v>88</v>
      </c>
      <c r="B187" t="s">
        <v>89</v>
      </c>
      <c r="C187" s="1"/>
      <c r="D187" s="7"/>
      <c r="E187" s="7"/>
      <c r="F187" s="7"/>
      <c r="G187" s="2"/>
      <c r="H187" s="2">
        <f>VLOOKUP(A187,VAL!$A$3:$F$298,3,FALSE)</f>
        <v>149000</v>
      </c>
      <c r="I187" s="2">
        <v>149000</v>
      </c>
      <c r="J187" s="2">
        <v>61734943</v>
      </c>
      <c r="K187" s="2">
        <v>67564979</v>
      </c>
      <c r="L187" s="2">
        <v>67403163</v>
      </c>
      <c r="M187" s="2">
        <v>69545226</v>
      </c>
      <c r="N187" s="2">
        <v>74665379</v>
      </c>
      <c r="O187" s="2">
        <v>77607424</v>
      </c>
      <c r="P187" s="2">
        <v>0</v>
      </c>
      <c r="Q187" t="str">
        <f t="shared" si="5"/>
        <v>09102</v>
      </c>
      <c r="R187" s="2">
        <v>57159.43</v>
      </c>
    </row>
    <row r="188" spans="1:18" x14ac:dyDescent="0.25">
      <c r="A188" t="s">
        <v>543</v>
      </c>
      <c r="B188" t="s">
        <v>544</v>
      </c>
      <c r="C188" s="1"/>
      <c r="D188" s="7"/>
      <c r="E188" s="7"/>
      <c r="F188" s="7"/>
      <c r="G188" s="2"/>
      <c r="H188" s="2">
        <f>VLOOKUP(A188,VAL!$A$3:$F$298,3,FALSE)</f>
        <v>270000</v>
      </c>
      <c r="I188" s="2">
        <v>270000</v>
      </c>
      <c r="J188" s="2">
        <v>134112149</v>
      </c>
      <c r="K188" s="2">
        <v>151534839</v>
      </c>
      <c r="L188" s="2">
        <v>145120163</v>
      </c>
      <c r="M188" s="2">
        <v>147740965</v>
      </c>
      <c r="N188" s="2">
        <v>152969523</v>
      </c>
      <c r="O188" s="2">
        <v>160170357</v>
      </c>
      <c r="P188" s="2">
        <v>17838.02</v>
      </c>
      <c r="Q188" t="str">
        <f t="shared" si="5"/>
        <v>38301</v>
      </c>
      <c r="R188" s="2">
        <v>127926</v>
      </c>
    </row>
    <row r="189" spans="1:18" x14ac:dyDescent="0.25">
      <c r="A189" t="s">
        <v>106</v>
      </c>
      <c r="B189" t="s">
        <v>107</v>
      </c>
      <c r="C189" s="1"/>
      <c r="D189" s="7"/>
      <c r="E189" s="7"/>
      <c r="F189" s="7"/>
      <c r="G189" s="2"/>
      <c r="H189" s="2">
        <f>VLOOKUP(A189,VAL!$A$3:$F$298,3,FALSE)</f>
        <v>10537658</v>
      </c>
      <c r="I189" s="2">
        <v>10537658</v>
      </c>
      <c r="J189" s="2">
        <v>7120879639</v>
      </c>
      <c r="K189" s="2">
        <v>7829830759</v>
      </c>
      <c r="L189" s="2">
        <v>8779120097</v>
      </c>
      <c r="M189" s="2">
        <v>9623089682</v>
      </c>
      <c r="N189" s="2">
        <v>10768373133</v>
      </c>
      <c r="O189" s="2">
        <v>11888129553</v>
      </c>
      <c r="P189" s="2">
        <v>4772407.0599999996</v>
      </c>
      <c r="Q189" t="str">
        <f t="shared" si="5"/>
        <v>11001</v>
      </c>
      <c r="R189" s="2">
        <v>5591871.46</v>
      </c>
    </row>
    <row r="190" spans="1:18" x14ac:dyDescent="0.25">
      <c r="A190" t="s">
        <v>321</v>
      </c>
      <c r="B190" t="s">
        <v>322</v>
      </c>
      <c r="C190" s="1"/>
      <c r="D190" s="7"/>
      <c r="E190" s="7"/>
      <c r="F190" s="7"/>
      <c r="G190" s="2"/>
      <c r="H190" s="2">
        <f>VLOOKUP(A190,VAL!$A$3:$F$298,3,FALSE)</f>
        <v>664000</v>
      </c>
      <c r="I190" s="2">
        <v>664000</v>
      </c>
      <c r="J190" s="2">
        <v>205593001</v>
      </c>
      <c r="K190" s="2">
        <v>207417252</v>
      </c>
      <c r="L190" s="2">
        <v>220624217</v>
      </c>
      <c r="M190" s="2">
        <v>221448236</v>
      </c>
      <c r="N190" s="2">
        <v>231144742</v>
      </c>
      <c r="O190" s="2">
        <v>235608197</v>
      </c>
      <c r="P190" s="2">
        <v>50191.51</v>
      </c>
      <c r="Q190" t="str">
        <f t="shared" si="5"/>
        <v>24122</v>
      </c>
      <c r="R190" s="2">
        <v>149037.10999999999</v>
      </c>
    </row>
    <row r="191" spans="1:18" x14ac:dyDescent="0.25">
      <c r="A191" t="s">
        <v>16</v>
      </c>
      <c r="B191" t="s">
        <v>17</v>
      </c>
      <c r="C191" s="1"/>
      <c r="D191" s="7"/>
      <c r="E191" s="7"/>
      <c r="F191" s="7"/>
      <c r="G191" s="2"/>
      <c r="H191" s="2">
        <f>VLOOKUP(A191,VAL!$A$3:$F$298,3,FALSE)</f>
        <v>314807</v>
      </c>
      <c r="I191" s="2">
        <v>314807</v>
      </c>
      <c r="J191" s="2">
        <v>499438129</v>
      </c>
      <c r="K191" s="2">
        <v>501170240</v>
      </c>
      <c r="L191" s="2">
        <v>538877383</v>
      </c>
      <c r="M191" s="2">
        <v>520224478</v>
      </c>
      <c r="N191" s="2">
        <v>558913123</v>
      </c>
      <c r="O191" s="2">
        <v>558442632</v>
      </c>
      <c r="P191" s="2">
        <v>0</v>
      </c>
      <c r="Q191" t="str">
        <f t="shared" si="5"/>
        <v>03050</v>
      </c>
      <c r="R191" s="2">
        <v>156613.17000000001</v>
      </c>
    </row>
    <row r="192" spans="1:18" x14ac:dyDescent="0.25">
      <c r="A192" t="s">
        <v>275</v>
      </c>
      <c r="B192" t="s">
        <v>276</v>
      </c>
      <c r="C192" s="1"/>
      <c r="D192" s="7"/>
      <c r="E192" s="7"/>
      <c r="F192" s="7"/>
      <c r="G192" s="2"/>
      <c r="H192" s="2">
        <f>VLOOKUP(A192,VAL!$A$3:$F$298,3,FALSE)</f>
        <v>350000</v>
      </c>
      <c r="I192" s="2">
        <v>350000</v>
      </c>
      <c r="J192" s="2">
        <v>215859329</v>
      </c>
      <c r="K192" s="2">
        <v>241598138</v>
      </c>
      <c r="L192" s="2">
        <v>222038475</v>
      </c>
      <c r="M192" s="2">
        <v>226235723</v>
      </c>
      <c r="N192" s="2">
        <v>231764873</v>
      </c>
      <c r="O192" s="2">
        <v>235777762</v>
      </c>
      <c r="P192" s="2">
        <v>13420.42</v>
      </c>
      <c r="Q192" t="str">
        <f t="shared" si="5"/>
        <v>21301</v>
      </c>
      <c r="R192" s="2">
        <v>165830</v>
      </c>
    </row>
    <row r="193" spans="1:18" x14ac:dyDescent="0.25">
      <c r="A193" t="s">
        <v>365</v>
      </c>
      <c r="B193" t="s">
        <v>366</v>
      </c>
      <c r="C193" s="1"/>
      <c r="D193" s="7"/>
      <c r="E193" s="7"/>
      <c r="F193" s="7"/>
      <c r="G193" s="2"/>
      <c r="H193" s="2">
        <f>VLOOKUP(A193,VAL!$A$3:$F$298,3,FALSE)</f>
        <v>26750000</v>
      </c>
      <c r="I193" s="2">
        <v>26750000</v>
      </c>
      <c r="J193" s="2">
        <v>14154638131</v>
      </c>
      <c r="K193" s="2">
        <v>15381003708</v>
      </c>
      <c r="L193" s="2">
        <v>17583381890</v>
      </c>
      <c r="M193" s="2">
        <v>18521521793</v>
      </c>
      <c r="N193" s="2">
        <v>19686920523</v>
      </c>
      <c r="O193" s="2">
        <v>20290093962</v>
      </c>
      <c r="P193" s="2">
        <v>0</v>
      </c>
      <c r="Q193" t="str">
        <f t="shared" si="5"/>
        <v>27401</v>
      </c>
      <c r="R193" s="2">
        <v>11010506.01</v>
      </c>
    </row>
    <row r="194" spans="1:18" x14ac:dyDescent="0.25">
      <c r="A194" t="s">
        <v>307</v>
      </c>
      <c r="B194" t="s">
        <v>308</v>
      </c>
      <c r="C194" s="1"/>
      <c r="D194" s="7"/>
      <c r="E194" s="7"/>
      <c r="F194" s="7"/>
      <c r="G194" s="2"/>
      <c r="H194" s="2">
        <f>VLOOKUP(A194,VAL!$A$3:$F$298,3,FALSE)</f>
        <v>2641258</v>
      </c>
      <c r="I194" s="2">
        <v>2641258</v>
      </c>
      <c r="J194" s="2">
        <v>1479466585</v>
      </c>
      <c r="K194" s="2">
        <v>1571151195</v>
      </c>
      <c r="L194" s="2">
        <v>1617204773</v>
      </c>
      <c r="M194" s="2">
        <v>1717122917</v>
      </c>
      <c r="N194" s="2">
        <v>1839783242</v>
      </c>
      <c r="O194" s="2">
        <v>1909674471</v>
      </c>
      <c r="P194" s="2">
        <v>0</v>
      </c>
      <c r="Q194" t="str">
        <f t="shared" si="5"/>
        <v>23402</v>
      </c>
      <c r="R194" s="2">
        <v>1251428.04</v>
      </c>
    </row>
    <row r="195" spans="1:18" x14ac:dyDescent="0.25">
      <c r="A195" t="s">
        <v>114</v>
      </c>
      <c r="B195" t="s">
        <v>115</v>
      </c>
      <c r="C195" s="1"/>
      <c r="D195" s="7"/>
      <c r="E195" s="7"/>
      <c r="F195" s="7"/>
      <c r="G195" s="2"/>
      <c r="H195" s="2">
        <f>VLOOKUP(A195,VAL!$A$3:$F$298,3,FALSE)</f>
        <v>1080000</v>
      </c>
      <c r="I195" s="2">
        <v>800500</v>
      </c>
      <c r="J195" s="2">
        <v>607758468</v>
      </c>
      <c r="K195" s="2">
        <v>546392513</v>
      </c>
      <c r="L195" s="2">
        <v>623568835</v>
      </c>
      <c r="M195" s="2">
        <v>643516598</v>
      </c>
      <c r="N195" s="2">
        <v>662192788</v>
      </c>
      <c r="O195" s="2">
        <v>676642432</v>
      </c>
      <c r="P195" s="2">
        <v>0</v>
      </c>
      <c r="Q195" t="str">
        <f t="shared" si="5"/>
        <v>12110</v>
      </c>
      <c r="R195" s="2">
        <v>381985.75</v>
      </c>
    </row>
    <row r="196" spans="1:18" x14ac:dyDescent="0.25">
      <c r="A196" t="s">
        <v>40</v>
      </c>
      <c r="B196" t="s">
        <v>41</v>
      </c>
      <c r="C196" s="1"/>
      <c r="D196" s="7"/>
      <c r="E196" s="7"/>
      <c r="F196" s="7"/>
      <c r="G196" s="2"/>
      <c r="H196" s="2">
        <f>VLOOKUP(A196,VAL!$A$3:$F$298,3,FALSE)</f>
        <v>9100000</v>
      </c>
      <c r="I196" s="2">
        <v>9100000</v>
      </c>
      <c r="J196" s="2">
        <v>3337106011.5</v>
      </c>
      <c r="K196" s="2">
        <v>3662840266</v>
      </c>
      <c r="L196" s="2">
        <v>3855073278</v>
      </c>
      <c r="M196" s="2">
        <v>4107008500</v>
      </c>
      <c r="N196" s="2">
        <v>4399120651</v>
      </c>
      <c r="O196" s="2">
        <v>4772478876</v>
      </c>
      <c r="P196" s="2">
        <v>121283.27</v>
      </c>
      <c r="Q196" t="str">
        <f t="shared" ref="Q196:Q259" si="6">A196</f>
        <v>05121</v>
      </c>
      <c r="R196" s="2">
        <v>2616936.7000000002</v>
      </c>
    </row>
    <row r="197" spans="1:18" x14ac:dyDescent="0.25">
      <c r="A197" t="s">
        <v>176</v>
      </c>
      <c r="B197" t="s">
        <v>177</v>
      </c>
      <c r="C197" s="1"/>
      <c r="D197" s="7"/>
      <c r="E197" s="7"/>
      <c r="F197" s="7"/>
      <c r="G197" s="2"/>
      <c r="H197" s="2">
        <f>VLOOKUP(A197,VAL!$A$3:$F$298,3,FALSE)</f>
        <v>3880000</v>
      </c>
      <c r="I197" s="2">
        <v>2871606.02</v>
      </c>
      <c r="J197" s="2">
        <v>2704402190</v>
      </c>
      <c r="K197" s="2">
        <v>2962483385</v>
      </c>
      <c r="L197" s="2">
        <v>3131987537</v>
      </c>
      <c r="M197" s="2">
        <v>3366688794</v>
      </c>
      <c r="N197" s="2">
        <v>3653323811</v>
      </c>
      <c r="O197" s="2">
        <v>3813335367</v>
      </c>
      <c r="P197" s="2">
        <v>0</v>
      </c>
      <c r="Q197" t="str">
        <f t="shared" si="6"/>
        <v>16050</v>
      </c>
      <c r="R197" s="2">
        <v>1431463.99</v>
      </c>
    </row>
    <row r="198" spans="1:18" x14ac:dyDescent="0.25">
      <c r="A198" t="s">
        <v>517</v>
      </c>
      <c r="B198" t="s">
        <v>518</v>
      </c>
      <c r="C198" s="1"/>
      <c r="D198" s="7"/>
      <c r="E198" s="7"/>
      <c r="F198" s="7"/>
      <c r="G198" s="2"/>
      <c r="H198" s="2">
        <f>VLOOKUP(A198,VAL!$A$3:$F$298,3,FALSE)</f>
        <v>560600</v>
      </c>
      <c r="I198" s="2">
        <v>560600</v>
      </c>
      <c r="J198" s="2">
        <v>382612670</v>
      </c>
      <c r="K198" s="2">
        <v>390532312</v>
      </c>
      <c r="L198" s="2">
        <v>418407977</v>
      </c>
      <c r="M198" s="2">
        <v>444210276</v>
      </c>
      <c r="N198" s="2">
        <v>472623746</v>
      </c>
      <c r="O198" s="2">
        <v>482615899</v>
      </c>
      <c r="P198" s="2">
        <v>0</v>
      </c>
      <c r="Q198" t="str">
        <f t="shared" si="6"/>
        <v>36402</v>
      </c>
      <c r="R198" s="2">
        <v>279542</v>
      </c>
    </row>
    <row r="199" spans="1:18" x14ac:dyDescent="0.25">
      <c r="A199" t="s">
        <v>22</v>
      </c>
      <c r="B199" t="s">
        <v>23</v>
      </c>
      <c r="C199" s="1"/>
      <c r="D199" s="7"/>
      <c r="E199" s="7"/>
      <c r="F199" s="7"/>
      <c r="G199" s="2"/>
      <c r="H199" s="2">
        <f>VLOOKUP(A199,VAL!$A$3:$F$298,3,FALSE)</f>
        <v>2412401</v>
      </c>
      <c r="I199" s="2">
        <v>2412401</v>
      </c>
      <c r="J199" s="2">
        <v>1562577452</v>
      </c>
      <c r="K199" s="2">
        <v>1610388734</v>
      </c>
      <c r="L199" s="2">
        <v>1801690379</v>
      </c>
      <c r="M199" s="2">
        <v>1900298867</v>
      </c>
      <c r="N199" s="2">
        <v>2064462371</v>
      </c>
      <c r="O199" s="2">
        <v>2193247634</v>
      </c>
      <c r="P199" s="2">
        <v>481536.58</v>
      </c>
      <c r="Q199" t="str">
        <f t="shared" si="6"/>
        <v>03116</v>
      </c>
      <c r="R199" s="2">
        <v>1314444.8600000001</v>
      </c>
    </row>
    <row r="200" spans="1:18" x14ac:dyDescent="0.25">
      <c r="A200" t="s">
        <v>539</v>
      </c>
      <c r="B200" t="s">
        <v>540</v>
      </c>
      <c r="C200" s="1"/>
      <c r="D200" s="7"/>
      <c r="E200" s="7"/>
      <c r="F200" s="7"/>
      <c r="G200" s="2"/>
      <c r="H200" s="2">
        <f>VLOOKUP(A200,VAL!$A$3:$F$298,3,FALSE)</f>
        <v>5500000</v>
      </c>
      <c r="I200" s="2">
        <v>5500000</v>
      </c>
      <c r="J200" s="2">
        <v>2268633826</v>
      </c>
      <c r="K200" s="2">
        <v>2446249414</v>
      </c>
      <c r="L200" s="2">
        <v>2560476769</v>
      </c>
      <c r="M200" s="2">
        <v>2712358858</v>
      </c>
      <c r="N200" s="2">
        <v>2818894806</v>
      </c>
      <c r="O200" s="2">
        <v>2908495295</v>
      </c>
      <c r="P200" s="2">
        <v>224322.07</v>
      </c>
      <c r="Q200" t="str">
        <f t="shared" si="6"/>
        <v>38267</v>
      </c>
      <c r="R200" s="2">
        <v>2605900</v>
      </c>
    </row>
    <row r="201" spans="1:18" x14ac:dyDescent="0.25">
      <c r="A201" t="s">
        <v>349</v>
      </c>
      <c r="B201" t="s">
        <v>350</v>
      </c>
      <c r="C201" s="1"/>
      <c r="D201" s="7"/>
      <c r="E201" s="7"/>
      <c r="F201" s="7"/>
      <c r="G201" s="2"/>
      <c r="H201" s="2">
        <f>VLOOKUP(A201,VAL!$A$3:$F$298,3,FALSE)</f>
        <v>31500000</v>
      </c>
      <c r="I201" s="2">
        <v>31500000</v>
      </c>
      <c r="J201" s="2">
        <v>17355158304</v>
      </c>
      <c r="K201" s="2">
        <v>19036046050</v>
      </c>
      <c r="L201" s="2">
        <v>21633341744</v>
      </c>
      <c r="M201" s="2">
        <v>22686774713</v>
      </c>
      <c r="N201" s="2">
        <v>23881289571</v>
      </c>
      <c r="O201" s="2">
        <v>25072269025</v>
      </c>
      <c r="P201" s="2">
        <v>2426795.77</v>
      </c>
      <c r="Q201" t="str">
        <f t="shared" si="6"/>
        <v>27003</v>
      </c>
      <c r="R201" s="2">
        <v>15635400</v>
      </c>
    </row>
    <row r="202" spans="1:18" x14ac:dyDescent="0.25">
      <c r="A202" t="s">
        <v>168</v>
      </c>
      <c r="B202" t="s">
        <v>169</v>
      </c>
      <c r="C202" s="1"/>
      <c r="D202" s="7"/>
      <c r="E202" s="7"/>
      <c r="F202" s="7"/>
      <c r="G202" s="2"/>
      <c r="H202" s="2">
        <f>VLOOKUP(A202,VAL!$A$3:$F$298,3,FALSE)</f>
        <v>75000</v>
      </c>
      <c r="I202" s="2">
        <v>66702.98</v>
      </c>
      <c r="J202" s="2">
        <v>61603935</v>
      </c>
      <c r="K202" s="2">
        <v>59913382</v>
      </c>
      <c r="L202" s="2">
        <v>62265808</v>
      </c>
      <c r="M202" s="2">
        <v>63037333</v>
      </c>
      <c r="N202" s="2">
        <v>62959903</v>
      </c>
      <c r="O202" s="2">
        <v>62696773</v>
      </c>
      <c r="P202" s="2">
        <v>0</v>
      </c>
      <c r="Q202" t="str">
        <f t="shared" si="6"/>
        <v>16020</v>
      </c>
      <c r="R202" s="2">
        <v>35535</v>
      </c>
    </row>
    <row r="203" spans="1:18" x14ac:dyDescent="0.25">
      <c r="A203" t="s">
        <v>172</v>
      </c>
      <c r="B203" t="s">
        <v>173</v>
      </c>
      <c r="C203" s="1"/>
      <c r="D203" s="7"/>
      <c r="E203" s="7"/>
      <c r="F203" s="7"/>
      <c r="G203" s="2"/>
      <c r="H203" s="2">
        <f>VLOOKUP(A203,VAL!$A$3:$F$298,3,FALSE)</f>
        <v>561915</v>
      </c>
      <c r="I203" s="2">
        <v>567899.71</v>
      </c>
      <c r="J203" s="2">
        <v>374791084</v>
      </c>
      <c r="K203" s="2">
        <v>395017587</v>
      </c>
      <c r="L203" s="2">
        <v>407422048</v>
      </c>
      <c r="M203" s="2">
        <v>442966509</v>
      </c>
      <c r="N203" s="2">
        <v>465345113</v>
      </c>
      <c r="O203" s="2">
        <v>479382669</v>
      </c>
      <c r="P203" s="2">
        <v>93788.45</v>
      </c>
      <c r="Q203" t="str">
        <f t="shared" si="6"/>
        <v>16048</v>
      </c>
      <c r="R203" s="2">
        <v>271559.89</v>
      </c>
    </row>
    <row r="204" spans="1:18" x14ac:dyDescent="0.25">
      <c r="A204" t="s">
        <v>48</v>
      </c>
      <c r="B204" t="s">
        <v>49</v>
      </c>
      <c r="C204" s="1"/>
      <c r="D204" s="7"/>
      <c r="E204" s="7"/>
      <c r="F204" s="7"/>
      <c r="G204" s="2"/>
      <c r="H204" s="2">
        <f>VLOOKUP(A204,VAL!$A$3:$F$298,3,FALSE)</f>
        <v>714304</v>
      </c>
      <c r="I204" s="2">
        <v>714304</v>
      </c>
      <c r="J204" s="2">
        <v>470983958.5</v>
      </c>
      <c r="K204" s="2">
        <v>507114507</v>
      </c>
      <c r="L204" s="2">
        <v>492323091</v>
      </c>
      <c r="M204" s="2">
        <v>508345844</v>
      </c>
      <c r="N204" s="2">
        <v>519711517</v>
      </c>
      <c r="O204" s="2">
        <v>532006845</v>
      </c>
      <c r="P204" s="2">
        <v>1229484.31</v>
      </c>
      <c r="Q204" t="str">
        <f t="shared" si="6"/>
        <v>05402</v>
      </c>
      <c r="R204" s="2">
        <v>338437.24</v>
      </c>
    </row>
    <row r="205" spans="1:18" x14ac:dyDescent="0.25">
      <c r="A205" t="s">
        <v>150</v>
      </c>
      <c r="B205" t="s">
        <v>151</v>
      </c>
      <c r="C205" s="1"/>
      <c r="D205" s="7"/>
      <c r="E205" s="7"/>
      <c r="F205" s="7"/>
      <c r="G205" s="2"/>
      <c r="H205" s="2">
        <f>VLOOKUP(A205,VAL!$A$3:$F$298,3,FALSE)</f>
        <v>204509</v>
      </c>
      <c r="I205" s="2">
        <v>204509</v>
      </c>
      <c r="J205" s="2">
        <v>146487888</v>
      </c>
      <c r="K205" s="2">
        <v>158754407</v>
      </c>
      <c r="L205" s="2">
        <v>152854047</v>
      </c>
      <c r="M205" s="2">
        <v>155683135</v>
      </c>
      <c r="N205" s="2">
        <v>155262601</v>
      </c>
      <c r="O205" s="2">
        <v>157712997</v>
      </c>
      <c r="P205" s="2">
        <v>5528.04</v>
      </c>
      <c r="Q205" t="str">
        <f t="shared" si="6"/>
        <v>14097</v>
      </c>
      <c r="R205" s="2">
        <v>96896.36</v>
      </c>
    </row>
    <row r="206" spans="1:18" x14ac:dyDescent="0.25">
      <c r="A206" t="s">
        <v>118</v>
      </c>
      <c r="B206" t="s">
        <v>119</v>
      </c>
      <c r="C206" s="1"/>
      <c r="D206" s="7"/>
      <c r="E206" s="7"/>
      <c r="F206" s="7"/>
      <c r="G206" s="2"/>
      <c r="H206" s="2">
        <f>VLOOKUP(A206,VAL!$A$3:$F$298,3,FALSE)</f>
        <v>8460547</v>
      </c>
      <c r="I206" s="2">
        <v>8460547</v>
      </c>
      <c r="J206" s="2">
        <v>4323519436</v>
      </c>
      <c r="K206" s="2">
        <v>4976104238</v>
      </c>
      <c r="L206" s="2">
        <v>5667801741</v>
      </c>
      <c r="M206" s="2">
        <v>6206705077</v>
      </c>
      <c r="N206" s="2">
        <v>6807550443</v>
      </c>
      <c r="O206" s="2">
        <v>7716508663</v>
      </c>
      <c r="P206" s="2">
        <v>0</v>
      </c>
      <c r="Q206" t="str">
        <f t="shared" si="6"/>
        <v>13144</v>
      </c>
      <c r="R206" s="2">
        <v>3383635.12</v>
      </c>
    </row>
    <row r="207" spans="1:18" x14ac:dyDescent="0.25">
      <c r="A207" t="s">
        <v>495</v>
      </c>
      <c r="B207" t="s">
        <v>496</v>
      </c>
      <c r="C207" s="1"/>
      <c r="D207" s="7"/>
      <c r="E207" s="7"/>
      <c r="F207" s="7"/>
      <c r="G207" s="2"/>
      <c r="H207" s="2">
        <f>VLOOKUP(A207,VAL!$A$3:$F$298,3,FALSE)</f>
        <v>1690000</v>
      </c>
      <c r="I207" s="2">
        <v>1690000</v>
      </c>
      <c r="J207" s="2">
        <v>568678713</v>
      </c>
      <c r="K207" s="2">
        <v>604935255</v>
      </c>
      <c r="L207" s="2">
        <v>663631929</v>
      </c>
      <c r="M207" s="2">
        <v>700604076</v>
      </c>
      <c r="N207" s="2">
        <v>747124474</v>
      </c>
      <c r="O207" s="2">
        <v>819600847</v>
      </c>
      <c r="P207" s="2">
        <v>124064.7</v>
      </c>
      <c r="Q207" t="str">
        <f t="shared" si="6"/>
        <v>34307</v>
      </c>
      <c r="R207" s="2">
        <v>716545.74</v>
      </c>
    </row>
    <row r="208" spans="1:18" x14ac:dyDescent="0.25">
      <c r="A208" t="s">
        <v>331</v>
      </c>
      <c r="B208" t="s">
        <v>332</v>
      </c>
      <c r="C208" s="1"/>
      <c r="D208" s="7"/>
      <c r="E208" s="7"/>
      <c r="F208" s="7"/>
      <c r="G208" s="2"/>
      <c r="H208" s="2">
        <f>VLOOKUP(A208,VAL!$A$3:$F$298,3,FALSE)</f>
        <v>860371</v>
      </c>
      <c r="I208" s="2">
        <v>860371</v>
      </c>
      <c r="J208" s="2">
        <v>243374756</v>
      </c>
      <c r="K208" s="2">
        <v>266315042</v>
      </c>
      <c r="L208" s="2">
        <v>272820965</v>
      </c>
      <c r="M208" s="2">
        <v>285146013</v>
      </c>
      <c r="N208" s="2">
        <v>295715668</v>
      </c>
      <c r="O208" s="2">
        <v>307098334</v>
      </c>
      <c r="P208" s="2">
        <v>126793.87</v>
      </c>
      <c r="Q208" t="str">
        <f t="shared" si="6"/>
        <v>25116</v>
      </c>
      <c r="R208" s="2">
        <v>315450.17</v>
      </c>
    </row>
    <row r="209" spans="1:18" x14ac:dyDescent="0.25">
      <c r="A209" t="s">
        <v>285</v>
      </c>
      <c r="B209" t="s">
        <v>286</v>
      </c>
      <c r="C209" s="1"/>
      <c r="D209" s="7"/>
      <c r="E209" s="7"/>
      <c r="F209" s="7"/>
      <c r="G209" s="2"/>
      <c r="H209" s="2">
        <f>VLOOKUP(A209,VAL!$A$3:$F$298,3,FALSE)</f>
        <v>903098</v>
      </c>
      <c r="I209" s="2">
        <v>903098</v>
      </c>
      <c r="J209" s="2">
        <v>546475912</v>
      </c>
      <c r="K209" s="2">
        <v>587013516</v>
      </c>
      <c r="L209" s="2">
        <v>625146220</v>
      </c>
      <c r="M209" s="2">
        <v>643685213</v>
      </c>
      <c r="N209" s="2">
        <v>671044428</v>
      </c>
      <c r="O209" s="2">
        <v>691830930</v>
      </c>
      <c r="P209" s="2">
        <v>17865.830000000002</v>
      </c>
      <c r="Q209" t="str">
        <f t="shared" si="6"/>
        <v>22009</v>
      </c>
      <c r="R209" s="2">
        <v>513465.59</v>
      </c>
    </row>
    <row r="210" spans="1:18" x14ac:dyDescent="0.25">
      <c r="A210" t="s">
        <v>190</v>
      </c>
      <c r="B210" t="s">
        <v>191</v>
      </c>
      <c r="C210" s="1"/>
      <c r="D210" s="7"/>
      <c r="E210" s="7"/>
      <c r="F210" s="7"/>
      <c r="G210" s="2"/>
      <c r="H210" s="2">
        <f>VLOOKUP(A210,VAL!$A$3:$F$298,3,FALSE)</f>
        <v>57151000</v>
      </c>
      <c r="I210" s="2">
        <v>57151000</v>
      </c>
      <c r="J210" s="2">
        <v>25700576865</v>
      </c>
      <c r="K210" s="2">
        <v>26987681709</v>
      </c>
      <c r="L210" s="2">
        <v>29124121871</v>
      </c>
      <c r="M210" s="2">
        <v>29848084443</v>
      </c>
      <c r="N210" s="2">
        <v>30812993915</v>
      </c>
      <c r="O210" s="2">
        <v>31082283040</v>
      </c>
      <c r="P210" s="2">
        <v>0</v>
      </c>
      <c r="Q210" t="str">
        <f t="shared" si="6"/>
        <v>17403</v>
      </c>
      <c r="R210" s="2">
        <v>18949424.5</v>
      </c>
    </row>
    <row r="211" spans="1:18" x14ac:dyDescent="0.25">
      <c r="A211" t="s">
        <v>104</v>
      </c>
      <c r="B211" t="s">
        <v>105</v>
      </c>
      <c r="C211" s="1"/>
      <c r="D211" s="7"/>
      <c r="E211" s="7"/>
      <c r="F211" s="7"/>
      <c r="G211" s="2"/>
      <c r="H211" s="2">
        <f>VLOOKUP(A211,VAL!$A$3:$F$298,3,FALSE)</f>
        <v>450000</v>
      </c>
      <c r="I211" s="2">
        <v>450000</v>
      </c>
      <c r="J211" s="2">
        <v>302282286.96499664</v>
      </c>
      <c r="K211" s="2">
        <v>341235799</v>
      </c>
      <c r="L211" s="2">
        <v>319123023</v>
      </c>
      <c r="M211" s="2">
        <v>328156278</v>
      </c>
      <c r="N211" s="2">
        <v>330849369</v>
      </c>
      <c r="O211" s="2">
        <v>338834379</v>
      </c>
      <c r="P211" s="2">
        <v>5088.17</v>
      </c>
      <c r="Q211" t="str">
        <f t="shared" si="6"/>
        <v>10309</v>
      </c>
      <c r="R211" s="2">
        <v>217948</v>
      </c>
    </row>
    <row r="212" spans="1:18" x14ac:dyDescent="0.25">
      <c r="A212" t="s">
        <v>24</v>
      </c>
      <c r="B212" t="s">
        <v>25</v>
      </c>
      <c r="C212" s="1"/>
      <c r="D212" s="7"/>
      <c r="E212" s="7"/>
      <c r="F212" s="7"/>
      <c r="G212" s="2"/>
      <c r="H212" s="2">
        <f>VLOOKUP(A212,VAL!$A$3:$F$298,3,FALSE)</f>
        <v>23000000</v>
      </c>
      <c r="I212" s="2">
        <v>23000000</v>
      </c>
      <c r="J212" s="2">
        <v>8308457040</v>
      </c>
      <c r="K212" s="2">
        <v>9345900211</v>
      </c>
      <c r="L212" s="2">
        <v>9804913681</v>
      </c>
      <c r="M212" s="2">
        <v>10496996562</v>
      </c>
      <c r="N212" s="2">
        <v>11572389093</v>
      </c>
      <c r="O212" s="2">
        <v>12657554908</v>
      </c>
      <c r="P212" s="2">
        <v>2082503.37</v>
      </c>
      <c r="Q212" t="str">
        <f t="shared" si="6"/>
        <v>03400</v>
      </c>
      <c r="R212" s="2">
        <v>11070218.800000001</v>
      </c>
    </row>
    <row r="213" spans="1:18" x14ac:dyDescent="0.25">
      <c r="A213" t="s">
        <v>66</v>
      </c>
      <c r="B213" t="s">
        <v>67</v>
      </c>
      <c r="C213" s="1"/>
      <c r="D213" s="7"/>
      <c r="E213" s="7"/>
      <c r="F213" s="7"/>
      <c r="G213" s="2"/>
      <c r="H213" s="2">
        <f>VLOOKUP(A213,VAL!$A$3:$F$298,3,FALSE)</f>
        <v>7572923</v>
      </c>
      <c r="I213" s="2">
        <v>5400000</v>
      </c>
      <c r="J213" s="2">
        <v>3459003443</v>
      </c>
      <c r="K213" s="2">
        <v>3866600788</v>
      </c>
      <c r="L213" s="2">
        <v>4391593014</v>
      </c>
      <c r="M213" s="2">
        <v>4653971102</v>
      </c>
      <c r="N213" s="2">
        <v>4936011692</v>
      </c>
      <c r="O213" s="2">
        <v>5213804158</v>
      </c>
      <c r="P213" s="2">
        <v>0</v>
      </c>
      <c r="Q213" t="str">
        <f t="shared" si="6"/>
        <v>06122</v>
      </c>
      <c r="R213" s="2">
        <v>2747428.32</v>
      </c>
    </row>
    <row r="214" spans="1:18" x14ac:dyDescent="0.25">
      <c r="A214" t="s">
        <v>8</v>
      </c>
      <c r="B214" t="s">
        <v>9</v>
      </c>
      <c r="C214" s="1"/>
      <c r="D214" s="7"/>
      <c r="E214" s="7"/>
      <c r="F214" s="7"/>
      <c r="G214" s="2"/>
      <c r="H214" s="2">
        <f>VLOOKUP(A214,VAL!$A$3:$F$298,3,FALSE)</f>
        <v>596719</v>
      </c>
      <c r="I214" s="2">
        <v>596719</v>
      </c>
      <c r="J214" s="2">
        <v>380326008</v>
      </c>
      <c r="K214" s="2">
        <v>389955544</v>
      </c>
      <c r="L214" s="2">
        <v>410979445</v>
      </c>
      <c r="M214" s="2">
        <v>408250219</v>
      </c>
      <c r="N214" s="2">
        <v>434362665</v>
      </c>
      <c r="O214" s="2">
        <v>446178272</v>
      </c>
      <c r="P214" s="2">
        <v>0</v>
      </c>
      <c r="Q214" t="str">
        <f t="shared" si="6"/>
        <v>01160</v>
      </c>
      <c r="R214" s="2">
        <v>310998.06</v>
      </c>
    </row>
    <row r="215" spans="1:18" x14ac:dyDescent="0.25">
      <c r="A215" t="s">
        <v>461</v>
      </c>
      <c r="B215" t="s">
        <v>462</v>
      </c>
      <c r="C215" s="1"/>
      <c r="D215" s="7"/>
      <c r="E215" s="7"/>
      <c r="F215" s="7"/>
      <c r="G215" s="2"/>
      <c r="H215" s="2">
        <f>VLOOKUP(A215,VAL!$A$3:$F$298,3,FALSE)</f>
        <v>1664500</v>
      </c>
      <c r="I215" s="2">
        <v>1664500</v>
      </c>
      <c r="J215" s="2">
        <v>1100572376</v>
      </c>
      <c r="K215" s="2">
        <v>1203697710</v>
      </c>
      <c r="L215" s="2">
        <v>1351040878</v>
      </c>
      <c r="M215" s="2">
        <v>1414482866</v>
      </c>
      <c r="N215" s="2">
        <v>1489747826</v>
      </c>
      <c r="O215" s="2">
        <v>1546781473</v>
      </c>
      <c r="P215" s="2">
        <v>100646.01</v>
      </c>
      <c r="Q215" t="str">
        <f t="shared" si="6"/>
        <v>32416</v>
      </c>
      <c r="R215" s="2">
        <v>883257.96</v>
      </c>
    </row>
    <row r="216" spans="1:18" x14ac:dyDescent="0.25">
      <c r="A216" t="s">
        <v>197</v>
      </c>
      <c r="B216" t="s">
        <v>198</v>
      </c>
      <c r="C216" s="1"/>
      <c r="D216" s="7"/>
      <c r="E216" s="7"/>
      <c r="F216" s="7"/>
      <c r="G216" s="2"/>
      <c r="H216" s="2">
        <f>VLOOKUP(A216,VAL!$A$3:$F$298,3,FALSE)</f>
        <v>8450000</v>
      </c>
      <c r="I216" s="2">
        <v>8450000</v>
      </c>
      <c r="J216" s="2">
        <v>4348263360</v>
      </c>
      <c r="K216" s="2">
        <v>4801132717</v>
      </c>
      <c r="L216" s="2">
        <v>4755264963</v>
      </c>
      <c r="M216" s="2">
        <v>4699197200</v>
      </c>
      <c r="N216" s="2">
        <v>4606208742</v>
      </c>
      <c r="O216" s="2">
        <v>4551821314</v>
      </c>
      <c r="P216" s="2">
        <v>0</v>
      </c>
      <c r="Q216" t="str">
        <f t="shared" si="6"/>
        <v>17407</v>
      </c>
      <c r="R216" s="2">
        <v>3695640</v>
      </c>
    </row>
    <row r="217" spans="1:18" x14ac:dyDescent="0.25">
      <c r="A217" t="s">
        <v>499</v>
      </c>
      <c r="B217" t="s">
        <v>500</v>
      </c>
      <c r="C217" s="1"/>
      <c r="D217" s="7"/>
      <c r="E217" s="7"/>
      <c r="F217" s="7"/>
      <c r="G217" s="2"/>
      <c r="H217" s="2">
        <f>VLOOKUP(A217,VAL!$A$3:$F$298,3,FALSE)</f>
        <v>4119985</v>
      </c>
      <c r="I217" s="2">
        <v>4119985</v>
      </c>
      <c r="J217" s="2">
        <v>1233794726</v>
      </c>
      <c r="K217" s="2">
        <v>1286381438.4200001</v>
      </c>
      <c r="L217" s="2">
        <v>1368261778</v>
      </c>
      <c r="M217" s="2">
        <v>1442956090</v>
      </c>
      <c r="N217" s="2">
        <v>1514130911</v>
      </c>
      <c r="O217" s="2">
        <v>1649745960</v>
      </c>
      <c r="P217" s="2">
        <v>470035.23</v>
      </c>
      <c r="Q217" t="str">
        <f t="shared" si="6"/>
        <v>34401</v>
      </c>
      <c r="R217" s="2">
        <v>1523718.81</v>
      </c>
    </row>
    <row r="218" spans="1:18" x14ac:dyDescent="0.25">
      <c r="A218" t="s">
        <v>249</v>
      </c>
      <c r="B218" t="s">
        <v>250</v>
      </c>
      <c r="C218" s="1"/>
      <c r="D218" s="7"/>
      <c r="E218" s="7"/>
      <c r="F218" s="7"/>
      <c r="G218" s="2"/>
      <c r="H218" s="2">
        <f>VLOOKUP(A218,VAL!$A$3:$F$298,3,FALSE)</f>
        <v>60000</v>
      </c>
      <c r="I218" s="2">
        <v>60000</v>
      </c>
      <c r="J218" s="2">
        <v>153471497</v>
      </c>
      <c r="K218" s="2">
        <v>156302340</v>
      </c>
      <c r="L218" s="2">
        <v>144061216</v>
      </c>
      <c r="M218" s="2">
        <v>144638688</v>
      </c>
      <c r="N218" s="2">
        <v>138890649</v>
      </c>
      <c r="O218" s="2">
        <v>136490207</v>
      </c>
      <c r="P218" s="2">
        <v>0</v>
      </c>
      <c r="Q218" t="str">
        <f t="shared" si="6"/>
        <v>20403</v>
      </c>
      <c r="R218" s="2">
        <v>28428</v>
      </c>
    </row>
    <row r="219" spans="1:18" x14ac:dyDescent="0.25">
      <c r="A219" t="s">
        <v>553</v>
      </c>
      <c r="B219" t="s">
        <v>554</v>
      </c>
      <c r="C219" s="1"/>
      <c r="D219" s="7"/>
      <c r="E219" s="7"/>
      <c r="F219" s="7"/>
      <c r="G219" s="2"/>
      <c r="H219" s="2">
        <f>VLOOKUP(A219,VAL!$A$3:$F$298,3,FALSE)</f>
        <v>305000</v>
      </c>
      <c r="I219" s="2">
        <v>305000</v>
      </c>
      <c r="J219" s="2">
        <v>174834804</v>
      </c>
      <c r="K219" s="2">
        <v>178674016</v>
      </c>
      <c r="L219" s="2">
        <v>181846212</v>
      </c>
      <c r="M219" s="2">
        <v>186416879</v>
      </c>
      <c r="N219" s="2">
        <v>186427410</v>
      </c>
      <c r="O219" s="2">
        <v>184211268</v>
      </c>
      <c r="P219" s="2">
        <v>7124.74</v>
      </c>
      <c r="Q219" t="str">
        <f t="shared" si="6"/>
        <v>38320</v>
      </c>
      <c r="R219" s="2">
        <v>158723</v>
      </c>
    </row>
    <row r="220" spans="1:18" x14ac:dyDescent="0.25">
      <c r="A220" t="s">
        <v>126</v>
      </c>
      <c r="B220" t="s">
        <v>127</v>
      </c>
      <c r="C220" s="1"/>
      <c r="D220" s="7"/>
      <c r="E220" s="7"/>
      <c r="F220" s="7"/>
      <c r="G220" s="2"/>
      <c r="H220" s="2">
        <f>VLOOKUP(A220,VAL!$A$3:$F$298,3,FALSE)</f>
        <v>1370000</v>
      </c>
      <c r="I220" s="2">
        <v>1370000</v>
      </c>
      <c r="J220" s="2">
        <v>806138081</v>
      </c>
      <c r="K220" s="2">
        <v>812898554</v>
      </c>
      <c r="L220" s="2">
        <v>903487544</v>
      </c>
      <c r="M220" s="2">
        <v>952518793</v>
      </c>
      <c r="N220" s="2">
        <v>986038753</v>
      </c>
      <c r="O220" s="2">
        <v>1084101789</v>
      </c>
      <c r="P220" s="2">
        <v>430002.7</v>
      </c>
      <c r="Q220" t="str">
        <f t="shared" si="6"/>
        <v>13160</v>
      </c>
      <c r="R220" s="2">
        <v>615940</v>
      </c>
    </row>
    <row r="221" spans="1:18" x14ac:dyDescent="0.25">
      <c r="A221" t="s">
        <v>383</v>
      </c>
      <c r="B221" t="s">
        <v>384</v>
      </c>
      <c r="C221" s="1"/>
      <c r="D221" s="7"/>
      <c r="E221" s="7"/>
      <c r="F221" s="7"/>
      <c r="G221" s="2"/>
      <c r="H221" s="2">
        <f>VLOOKUP(A221,VAL!$A$3:$F$298,3,FALSE)</f>
        <v>2426500</v>
      </c>
      <c r="I221" s="2">
        <v>1899800</v>
      </c>
      <c r="J221" s="2">
        <v>3455262699</v>
      </c>
      <c r="K221" s="2">
        <v>3776697941</v>
      </c>
      <c r="L221" s="2">
        <v>3772475577</v>
      </c>
      <c r="M221" s="2">
        <v>4018305607</v>
      </c>
      <c r="N221" s="2">
        <v>4342064823</v>
      </c>
      <c r="O221" s="2">
        <v>4687706141</v>
      </c>
      <c r="P221" s="2">
        <v>0</v>
      </c>
      <c r="Q221" t="str">
        <f t="shared" si="6"/>
        <v>28149</v>
      </c>
      <c r="R221" s="2">
        <v>929572.32</v>
      </c>
    </row>
    <row r="222" spans="1:18" x14ac:dyDescent="0.25">
      <c r="A222" t="s">
        <v>154</v>
      </c>
      <c r="B222" t="s">
        <v>155</v>
      </c>
      <c r="C222" s="1"/>
      <c r="D222" s="7"/>
      <c r="E222" s="7"/>
      <c r="F222" s="7"/>
      <c r="G222" s="2"/>
      <c r="H222" s="2">
        <f>VLOOKUP(A222,VAL!$A$3:$F$298,3,FALSE)</f>
        <v>80000</v>
      </c>
      <c r="I222" s="2">
        <v>80000</v>
      </c>
      <c r="J222" s="2">
        <v>47973943</v>
      </c>
      <c r="K222" s="2">
        <v>48445264</v>
      </c>
      <c r="L222" s="2">
        <v>55043554</v>
      </c>
      <c r="M222" s="2">
        <v>58015659</v>
      </c>
      <c r="N222" s="2">
        <v>60440459</v>
      </c>
      <c r="O222" s="2">
        <v>64637419</v>
      </c>
      <c r="P222" s="2">
        <v>14690.44</v>
      </c>
      <c r="Q222" t="str">
        <f t="shared" si="6"/>
        <v>14104</v>
      </c>
      <c r="R222" s="2">
        <v>37904</v>
      </c>
    </row>
    <row r="223" spans="1:18" x14ac:dyDescent="0.25">
      <c r="A223" t="s">
        <v>178</v>
      </c>
      <c r="B223" t="s">
        <v>179</v>
      </c>
      <c r="C223" s="1"/>
      <c r="D223" s="7"/>
      <c r="E223" s="7"/>
      <c r="F223" s="7"/>
      <c r="G223" s="2"/>
      <c r="H223" s="2">
        <f>VLOOKUP(A223,VAL!$A$3:$F$298,3,FALSE)</f>
        <v>278600000</v>
      </c>
      <c r="I223" s="2">
        <v>278600000</v>
      </c>
      <c r="J223" s="2">
        <v>244342237051</v>
      </c>
      <c r="K223" s="2">
        <v>257341774838</v>
      </c>
      <c r="L223" s="2">
        <v>300137659566</v>
      </c>
      <c r="M223" s="2">
        <v>317692164578</v>
      </c>
      <c r="N223" s="2">
        <v>336034458936</v>
      </c>
      <c r="O223" s="2">
        <v>354776030707</v>
      </c>
      <c r="P223" s="2">
        <v>0</v>
      </c>
      <c r="Q223" t="str">
        <f t="shared" si="6"/>
        <v>17001</v>
      </c>
      <c r="R223" s="2">
        <v>77756154.730000004</v>
      </c>
    </row>
    <row r="224" spans="1:18" x14ac:dyDescent="0.25">
      <c r="A224" t="s">
        <v>389</v>
      </c>
      <c r="B224" t="s">
        <v>390</v>
      </c>
      <c r="C224" s="1"/>
      <c r="D224" s="7"/>
      <c r="E224" s="7"/>
      <c r="F224" s="7"/>
      <c r="G224" s="2"/>
      <c r="H224" s="2">
        <f>VLOOKUP(A224,VAL!$A$3:$F$298,3,FALSE)</f>
        <v>12046115</v>
      </c>
      <c r="I224" s="2">
        <v>12046115</v>
      </c>
      <c r="J224" s="2">
        <v>3372770701</v>
      </c>
      <c r="K224" s="2">
        <v>3703984246</v>
      </c>
      <c r="L224" s="2">
        <v>4165077306</v>
      </c>
      <c r="M224" s="2">
        <v>4557351423</v>
      </c>
      <c r="N224" s="2">
        <v>4933615249</v>
      </c>
      <c r="O224" s="2">
        <v>5444166164</v>
      </c>
      <c r="P224" s="2">
        <v>442182.04</v>
      </c>
      <c r="Q224" t="str">
        <f t="shared" si="6"/>
        <v>29101</v>
      </c>
      <c r="R224" s="2">
        <v>4387369.34</v>
      </c>
    </row>
    <row r="225" spans="1:18" x14ac:dyDescent="0.25">
      <c r="A225" t="s">
        <v>567</v>
      </c>
      <c r="B225" t="s">
        <v>568</v>
      </c>
      <c r="C225" s="1"/>
      <c r="D225" s="7"/>
      <c r="E225" s="7"/>
      <c r="F225" s="7"/>
      <c r="G225" s="2"/>
      <c r="H225" s="2">
        <f>VLOOKUP(A225,VAL!$A$3:$F$298,3,FALSE)</f>
        <v>5730736</v>
      </c>
      <c r="I225" s="2">
        <v>5730736</v>
      </c>
      <c r="J225" s="2">
        <v>1804048251</v>
      </c>
      <c r="K225" s="2">
        <v>2024566774</v>
      </c>
      <c r="L225" s="2">
        <v>1971806111</v>
      </c>
      <c r="M225" s="2">
        <v>2019280729</v>
      </c>
      <c r="N225" s="2">
        <v>2034441398</v>
      </c>
      <c r="O225" s="2">
        <v>2111967068</v>
      </c>
      <c r="P225" s="2">
        <v>765609.15</v>
      </c>
      <c r="Q225" t="str">
        <f t="shared" si="6"/>
        <v>39119</v>
      </c>
      <c r="R225" s="2">
        <v>1467455.73</v>
      </c>
    </row>
    <row r="226" spans="1:18" x14ac:dyDescent="0.25">
      <c r="A226" t="s">
        <v>345</v>
      </c>
      <c r="B226" t="s">
        <v>346</v>
      </c>
      <c r="C226" s="1"/>
      <c r="D226" s="7"/>
      <c r="E226" s="7"/>
      <c r="F226" s="7"/>
      <c r="G226" s="2"/>
      <c r="H226" s="2">
        <f>VLOOKUP(A226,VAL!$A$3:$F$298,3,FALSE)</f>
        <v>575000</v>
      </c>
      <c r="I226" s="2">
        <v>575000</v>
      </c>
      <c r="J226" s="2">
        <v>289589389</v>
      </c>
      <c r="K226" s="2">
        <v>293904109</v>
      </c>
      <c r="L226" s="2">
        <v>312506996</v>
      </c>
      <c r="M226" s="2">
        <v>330005205</v>
      </c>
      <c r="N226" s="2">
        <v>336067770</v>
      </c>
      <c r="O226" s="2">
        <v>343454079</v>
      </c>
      <c r="P226" s="2">
        <v>0</v>
      </c>
      <c r="Q226" t="str">
        <f t="shared" si="6"/>
        <v>26070</v>
      </c>
      <c r="R226" s="2">
        <v>276225.40000000002</v>
      </c>
    </row>
    <row r="227" spans="1:18" x14ac:dyDescent="0.25">
      <c r="A227" t="s">
        <v>44</v>
      </c>
      <c r="B227" t="s">
        <v>45</v>
      </c>
      <c r="C227" s="1"/>
      <c r="D227" s="7"/>
      <c r="E227" s="7"/>
      <c r="F227" s="7"/>
      <c r="G227" s="2"/>
      <c r="H227" s="2">
        <f>VLOOKUP(A227,VAL!$A$3:$F$298,3,FALSE)</f>
        <v>6524000</v>
      </c>
      <c r="I227" s="2">
        <v>6524000</v>
      </c>
      <c r="J227" s="2">
        <v>4782558576</v>
      </c>
      <c r="K227" s="2">
        <v>5230763174</v>
      </c>
      <c r="L227" s="2">
        <v>5643354951</v>
      </c>
      <c r="M227" s="2">
        <v>6177326463</v>
      </c>
      <c r="N227" s="2">
        <v>6755086014</v>
      </c>
      <c r="O227" s="2">
        <v>7481911281</v>
      </c>
      <c r="P227" s="2">
        <v>0</v>
      </c>
      <c r="Q227" t="str">
        <f t="shared" si="6"/>
        <v>05323</v>
      </c>
      <c r="R227" s="2">
        <v>3185831.2</v>
      </c>
    </row>
    <row r="228" spans="1:18" x14ac:dyDescent="0.25">
      <c r="A228" t="s">
        <v>377</v>
      </c>
      <c r="B228" t="s">
        <v>378</v>
      </c>
      <c r="C228" s="1"/>
      <c r="D228" s="7"/>
      <c r="E228" s="7"/>
      <c r="F228" s="7"/>
      <c r="G228" s="2"/>
      <c r="H228" s="2">
        <f>VLOOKUP(A228,VAL!$A$3:$F$298,3,FALSE)</f>
        <v>0</v>
      </c>
      <c r="I228" s="2">
        <v>0</v>
      </c>
      <c r="J228" s="2">
        <v>190048741</v>
      </c>
      <c r="K228" s="2">
        <v>197369492</v>
      </c>
      <c r="L228" s="2">
        <v>200375856</v>
      </c>
      <c r="M228" s="2">
        <v>204324193</v>
      </c>
      <c r="N228" s="2">
        <v>218474254</v>
      </c>
      <c r="O228" s="2">
        <v>228597896</v>
      </c>
      <c r="P228" s="2">
        <v>0</v>
      </c>
      <c r="Q228" t="str">
        <f t="shared" si="6"/>
        <v>28010</v>
      </c>
      <c r="R228" s="2">
        <v>0</v>
      </c>
    </row>
    <row r="229" spans="1:18" x14ac:dyDescent="0.25">
      <c r="A229" t="s">
        <v>303</v>
      </c>
      <c r="B229" t="s">
        <v>304</v>
      </c>
      <c r="C229" s="1"/>
      <c r="D229" s="7"/>
      <c r="E229" s="7"/>
      <c r="F229" s="7"/>
      <c r="G229" s="2"/>
      <c r="H229" s="2">
        <f>VLOOKUP(A229,VAL!$A$3:$F$298,3,FALSE)</f>
        <v>7330000</v>
      </c>
      <c r="I229" s="2">
        <v>7330000</v>
      </c>
      <c r="J229" s="2">
        <v>1971122236</v>
      </c>
      <c r="K229" s="2">
        <v>2107580536</v>
      </c>
      <c r="L229" s="2">
        <v>2164159136</v>
      </c>
      <c r="M229" s="2">
        <v>2297354357</v>
      </c>
      <c r="N229" s="2">
        <v>2464178527</v>
      </c>
      <c r="O229" s="2">
        <v>2559433046</v>
      </c>
      <c r="P229" s="2">
        <v>831909.28</v>
      </c>
      <c r="Q229" t="str">
        <f t="shared" si="6"/>
        <v>23309</v>
      </c>
      <c r="R229" s="2">
        <v>2496428.98</v>
      </c>
    </row>
    <row r="230" spans="1:18" x14ac:dyDescent="0.25">
      <c r="A230" t="s">
        <v>207</v>
      </c>
      <c r="B230" t="s">
        <v>208</v>
      </c>
      <c r="C230" s="1"/>
      <c r="D230" s="7"/>
      <c r="E230" s="7"/>
      <c r="F230" s="7"/>
      <c r="G230" s="2"/>
      <c r="H230" s="2">
        <f>VLOOKUP(A230,VAL!$A$3:$F$298,3,FALSE)</f>
        <v>21300000</v>
      </c>
      <c r="I230" s="2">
        <v>21300000</v>
      </c>
      <c r="J230" s="2">
        <v>13933575283</v>
      </c>
      <c r="K230" s="2">
        <v>14947635058</v>
      </c>
      <c r="L230" s="2">
        <v>15978464875</v>
      </c>
      <c r="M230" s="2">
        <v>16262345442</v>
      </c>
      <c r="N230" s="2">
        <v>16774196926</v>
      </c>
      <c r="O230" s="2">
        <v>17249666866</v>
      </c>
      <c r="P230" s="2">
        <v>0</v>
      </c>
      <c r="Q230" t="str">
        <f t="shared" si="6"/>
        <v>17412</v>
      </c>
      <c r="R230" s="2">
        <v>11134300</v>
      </c>
    </row>
    <row r="231" spans="1:18" x14ac:dyDescent="0.25">
      <c r="A231" t="s">
        <v>399</v>
      </c>
      <c r="B231" t="s">
        <v>400</v>
      </c>
      <c r="C231" s="1"/>
      <c r="D231" s="7"/>
      <c r="E231" s="7"/>
      <c r="F231" s="7"/>
      <c r="G231" s="2"/>
      <c r="H231" s="2">
        <f>VLOOKUP(A231,VAL!$A$3:$F$298,3,FALSE)</f>
        <v>175000</v>
      </c>
      <c r="I231" s="2">
        <v>175000</v>
      </c>
      <c r="J231" s="2">
        <v>146037863</v>
      </c>
      <c r="K231" s="2">
        <v>160828166</v>
      </c>
      <c r="L231" s="2">
        <v>154572369</v>
      </c>
      <c r="M231" s="2">
        <v>157908540</v>
      </c>
      <c r="N231" s="2">
        <v>164030711</v>
      </c>
      <c r="O231" s="2">
        <v>170879087</v>
      </c>
      <c r="P231" s="2">
        <v>0</v>
      </c>
      <c r="Q231" t="str">
        <f t="shared" si="6"/>
        <v>30002</v>
      </c>
      <c r="R231" s="2">
        <v>82915</v>
      </c>
    </row>
    <row r="232" spans="1:18" x14ac:dyDescent="0.25">
      <c r="A232" t="s">
        <v>192</v>
      </c>
      <c r="B232" t="s">
        <v>193</v>
      </c>
      <c r="C232" s="1"/>
      <c r="D232" s="7"/>
      <c r="E232" s="7"/>
      <c r="F232" s="7"/>
      <c r="G232" s="2"/>
      <c r="H232" s="2">
        <f>VLOOKUP(A232,VAL!$A$3:$F$298,3,FALSE)</f>
        <v>291554</v>
      </c>
      <c r="I232" s="2">
        <v>291554</v>
      </c>
      <c r="J232" s="2">
        <v>198756319</v>
      </c>
      <c r="K232" s="2">
        <v>230208058</v>
      </c>
      <c r="L232" s="2">
        <v>214620754</v>
      </c>
      <c r="M232" s="2">
        <v>208810983</v>
      </c>
      <c r="N232" s="2">
        <v>206053894</v>
      </c>
      <c r="O232" s="2">
        <v>203220091</v>
      </c>
      <c r="P232" s="2">
        <v>0</v>
      </c>
      <c r="Q232" t="str">
        <f t="shared" si="6"/>
        <v>17404</v>
      </c>
      <c r="R232" s="2">
        <v>64226.94</v>
      </c>
    </row>
    <row r="233" spans="1:18" x14ac:dyDescent="0.25">
      <c r="A233" t="s">
        <v>423</v>
      </c>
      <c r="B233" t="s">
        <v>424</v>
      </c>
      <c r="C233" s="1"/>
      <c r="D233" s="7"/>
      <c r="E233" s="7"/>
      <c r="F233" s="7"/>
      <c r="G233" s="2"/>
      <c r="H233" s="2">
        <f>VLOOKUP(A233,VAL!$A$3:$F$298,3,FALSE)</f>
        <v>15085000</v>
      </c>
      <c r="I233" s="2">
        <v>15084999</v>
      </c>
      <c r="J233" s="2">
        <v>9729028363</v>
      </c>
      <c r="K233" s="2">
        <v>10479402838</v>
      </c>
      <c r="L233" s="2">
        <v>11860165137</v>
      </c>
      <c r="M233" s="2">
        <v>12220479631</v>
      </c>
      <c r="N233" s="2">
        <v>12420496405</v>
      </c>
      <c r="O233" s="2">
        <v>12658105763</v>
      </c>
      <c r="P233" s="2">
        <v>0</v>
      </c>
      <c r="Q233" t="str">
        <f t="shared" si="6"/>
        <v>31201</v>
      </c>
      <c r="R233" s="2">
        <v>7461478.21</v>
      </c>
    </row>
    <row r="234" spans="1:18" x14ac:dyDescent="0.25">
      <c r="A234" t="s">
        <v>203</v>
      </c>
      <c r="B234" t="s">
        <v>204</v>
      </c>
      <c r="C234" s="1"/>
      <c r="D234" s="7"/>
      <c r="E234" s="7"/>
      <c r="F234" s="7"/>
      <c r="G234" s="2"/>
      <c r="H234" s="2">
        <f>VLOOKUP(A234,VAL!$A$3:$F$298,3,FALSE)</f>
        <v>14250000</v>
      </c>
      <c r="I234" s="2">
        <v>14250000</v>
      </c>
      <c r="J234" s="2">
        <v>9564872030</v>
      </c>
      <c r="K234" s="2">
        <v>10162733205</v>
      </c>
      <c r="L234" s="2">
        <v>10740795231</v>
      </c>
      <c r="M234" s="2">
        <v>11018808541</v>
      </c>
      <c r="N234" s="2">
        <v>11296128617</v>
      </c>
      <c r="O234" s="2">
        <v>11544796498</v>
      </c>
      <c r="P234" s="2">
        <v>0</v>
      </c>
      <c r="Q234" t="str">
        <f t="shared" si="6"/>
        <v>17410</v>
      </c>
      <c r="R234" s="2">
        <v>7154380</v>
      </c>
    </row>
    <row r="235" spans="1:18" x14ac:dyDescent="0.25">
      <c r="A235" t="s">
        <v>124</v>
      </c>
      <c r="B235" t="s">
        <v>125</v>
      </c>
      <c r="C235" s="1"/>
      <c r="D235" s="7"/>
      <c r="E235" s="7"/>
      <c r="F235" s="7"/>
      <c r="G235" s="2"/>
      <c r="H235" s="2">
        <f>VLOOKUP(A235,VAL!$A$3:$F$298,3,FALSE)</f>
        <v>842366</v>
      </c>
      <c r="I235" s="2">
        <v>842366</v>
      </c>
      <c r="J235" s="2">
        <v>207939245</v>
      </c>
      <c r="K235" s="2">
        <v>221053957</v>
      </c>
      <c r="L235" s="2">
        <v>240903122</v>
      </c>
      <c r="M235" s="2">
        <v>255845198</v>
      </c>
      <c r="N235" s="2">
        <v>268487348</v>
      </c>
      <c r="O235" s="2">
        <v>288508504</v>
      </c>
      <c r="P235" s="2">
        <v>137821.66</v>
      </c>
      <c r="Q235" t="str">
        <f t="shared" si="6"/>
        <v>13156</v>
      </c>
      <c r="R235" s="2">
        <v>261838.41</v>
      </c>
    </row>
    <row r="236" spans="1:18" x14ac:dyDescent="0.25">
      <c r="A236" t="s">
        <v>333</v>
      </c>
      <c r="B236" t="s">
        <v>334</v>
      </c>
      <c r="C236" s="1"/>
      <c r="D236" s="7"/>
      <c r="E236" s="7"/>
      <c r="F236" s="7"/>
      <c r="G236" s="2"/>
      <c r="H236" s="2">
        <f>VLOOKUP(A236,VAL!$A$3:$F$298,3,FALSE)</f>
        <v>711000</v>
      </c>
      <c r="I236" s="2">
        <v>711000</v>
      </c>
      <c r="J236" s="2">
        <v>211081990</v>
      </c>
      <c r="K236" s="2">
        <v>226767868</v>
      </c>
      <c r="L236" s="2">
        <v>236654596</v>
      </c>
      <c r="M236" s="2">
        <v>256435235</v>
      </c>
      <c r="N236" s="2">
        <v>272101652</v>
      </c>
      <c r="O236" s="2">
        <v>290953251</v>
      </c>
      <c r="P236" s="2">
        <v>153619.04999999999</v>
      </c>
      <c r="Q236" t="str">
        <f t="shared" si="6"/>
        <v>25118</v>
      </c>
      <c r="R236" s="2">
        <v>268606.53999999998</v>
      </c>
    </row>
    <row r="237" spans="1:18" x14ac:dyDescent="0.25">
      <c r="A237" t="s">
        <v>223</v>
      </c>
      <c r="B237" t="s">
        <v>224</v>
      </c>
      <c r="C237" s="1"/>
      <c r="D237" s="7"/>
      <c r="E237" s="7"/>
      <c r="F237" s="7"/>
      <c r="G237" s="2"/>
      <c r="H237" s="2">
        <f>VLOOKUP(A237,VAL!$A$3:$F$298,3,FALSE)</f>
        <v>24650304</v>
      </c>
      <c r="I237" s="2">
        <v>24650304</v>
      </c>
      <c r="J237" s="2">
        <v>8551537456.5</v>
      </c>
      <c r="K237" s="2">
        <v>9371260232</v>
      </c>
      <c r="L237" s="2">
        <v>10503197559</v>
      </c>
      <c r="M237" s="2">
        <v>11701441449</v>
      </c>
      <c r="N237" s="2">
        <v>12737011464</v>
      </c>
      <c r="O237" s="2">
        <v>13647508919</v>
      </c>
      <c r="P237" s="2">
        <v>356405.26</v>
      </c>
      <c r="Q237" t="str">
        <f t="shared" si="6"/>
        <v>18402</v>
      </c>
      <c r="R237" s="2">
        <v>11100257.74</v>
      </c>
    </row>
    <row r="238" spans="1:18" x14ac:dyDescent="0.25">
      <c r="A238" t="s">
        <v>166</v>
      </c>
      <c r="B238" t="s">
        <v>167</v>
      </c>
      <c r="C238" s="1"/>
      <c r="D238" s="7"/>
      <c r="E238" s="7"/>
      <c r="F238" s="7"/>
      <c r="G238" s="2"/>
      <c r="H238" s="2">
        <f>VLOOKUP(A238,VAL!$A$3:$F$298,3,FALSE)</f>
        <v>4300000</v>
      </c>
      <c r="I238" s="2">
        <v>4300000</v>
      </c>
      <c r="J238" s="2">
        <v>4539472045.04</v>
      </c>
      <c r="K238" s="2">
        <v>5004152168</v>
      </c>
      <c r="L238" s="2">
        <v>4962503841</v>
      </c>
      <c r="M238" s="2">
        <v>5222722620</v>
      </c>
      <c r="N238" s="2">
        <v>5395398069</v>
      </c>
      <c r="O238" s="2">
        <v>5658387320</v>
      </c>
      <c r="P238" s="2">
        <v>0</v>
      </c>
      <c r="Q238" t="str">
        <f t="shared" si="6"/>
        <v>15206</v>
      </c>
      <c r="R238" s="2">
        <v>1574707.58</v>
      </c>
    </row>
    <row r="239" spans="1:18" x14ac:dyDescent="0.25">
      <c r="A239" t="s">
        <v>299</v>
      </c>
      <c r="B239" t="s">
        <v>300</v>
      </c>
      <c r="C239" s="1"/>
      <c r="D239" s="7"/>
      <c r="E239" s="7"/>
      <c r="F239" s="7"/>
      <c r="G239" s="2"/>
      <c r="H239" s="2">
        <f>VLOOKUP(A239,VAL!$A$3:$F$298,3,FALSE)</f>
        <v>573905</v>
      </c>
      <c r="I239" s="2">
        <v>573905</v>
      </c>
      <c r="J239" s="2">
        <v>234050078</v>
      </c>
      <c r="K239" s="2">
        <v>253352137</v>
      </c>
      <c r="L239" s="2">
        <v>265912682</v>
      </c>
      <c r="M239" s="2">
        <v>290984586</v>
      </c>
      <c r="N239" s="2">
        <v>322707320</v>
      </c>
      <c r="O239" s="2">
        <v>337033374</v>
      </c>
      <c r="P239" s="2">
        <v>30952.25</v>
      </c>
      <c r="Q239" t="str">
        <f t="shared" si="6"/>
        <v>23042</v>
      </c>
      <c r="R239" s="2">
        <v>277354.46999999997</v>
      </c>
    </row>
    <row r="240" spans="1:18" x14ac:dyDescent="0.25">
      <c r="A240" t="s">
        <v>435</v>
      </c>
      <c r="B240" t="s">
        <v>436</v>
      </c>
      <c r="C240" s="1"/>
      <c r="D240" s="7"/>
      <c r="E240" s="7"/>
      <c r="F240" s="7"/>
      <c r="G240" s="2"/>
      <c r="H240" s="2">
        <f>VLOOKUP(A240,VAL!$A$3:$F$298,3,FALSE)</f>
        <v>32000000</v>
      </c>
      <c r="I240" s="2">
        <v>32000000</v>
      </c>
      <c r="J240" s="2">
        <v>19999433441</v>
      </c>
      <c r="K240" s="2">
        <v>21997151524</v>
      </c>
      <c r="L240" s="2">
        <v>24282480754</v>
      </c>
      <c r="M240" s="2">
        <v>25271189656</v>
      </c>
      <c r="N240" s="2">
        <v>26015313403</v>
      </c>
      <c r="O240" s="2">
        <v>27066790538</v>
      </c>
      <c r="P240" s="2">
        <v>4117040.73</v>
      </c>
      <c r="Q240" t="str">
        <f t="shared" si="6"/>
        <v>32081</v>
      </c>
      <c r="R240" s="2">
        <v>16583000</v>
      </c>
    </row>
    <row r="241" spans="1:18" x14ac:dyDescent="0.25">
      <c r="A241" t="s">
        <v>283</v>
      </c>
      <c r="B241" t="s">
        <v>284</v>
      </c>
      <c r="C241" s="1"/>
      <c r="D241" s="7"/>
      <c r="E241" s="7"/>
      <c r="F241" s="7"/>
      <c r="G241" s="2"/>
      <c r="H241" s="2">
        <f>VLOOKUP(A241,VAL!$A$3:$F$298,3,FALSE)</f>
        <v>295000</v>
      </c>
      <c r="I241" s="2">
        <v>295000</v>
      </c>
      <c r="J241" s="2">
        <v>110653620</v>
      </c>
      <c r="K241" s="2">
        <v>113394678</v>
      </c>
      <c r="L241" s="2">
        <v>120581965</v>
      </c>
      <c r="M241" s="2">
        <v>125568613</v>
      </c>
      <c r="N241" s="2">
        <v>136280571</v>
      </c>
      <c r="O241" s="2">
        <v>146652976</v>
      </c>
      <c r="P241" s="2">
        <v>0</v>
      </c>
      <c r="Q241" t="str">
        <f t="shared" si="6"/>
        <v>22008</v>
      </c>
      <c r="R241" s="2">
        <v>77681.88</v>
      </c>
    </row>
    <row r="242" spans="1:18" x14ac:dyDescent="0.25">
      <c r="A242" t="s">
        <v>555</v>
      </c>
      <c r="B242" t="s">
        <v>556</v>
      </c>
      <c r="C242" s="1"/>
      <c r="D242" s="7"/>
      <c r="E242" s="7"/>
      <c r="F242" s="7"/>
      <c r="G242" s="2"/>
      <c r="H242" s="2">
        <f>VLOOKUP(A242,VAL!$A$3:$F$298,3,FALSE)</f>
        <v>510000</v>
      </c>
      <c r="I242" s="2">
        <v>510000</v>
      </c>
      <c r="J242" s="2">
        <v>220424301</v>
      </c>
      <c r="K242" s="2">
        <v>230387178</v>
      </c>
      <c r="L242" s="2">
        <v>236525203</v>
      </c>
      <c r="M242" s="2">
        <v>240254104</v>
      </c>
      <c r="N242" s="2">
        <v>246223580</v>
      </c>
      <c r="O242" s="2">
        <v>254997028</v>
      </c>
      <c r="P242" s="2">
        <v>0</v>
      </c>
      <c r="Q242" t="str">
        <f t="shared" si="6"/>
        <v>38322</v>
      </c>
      <c r="R242" s="2">
        <v>178400.07</v>
      </c>
    </row>
    <row r="243" spans="1:18" x14ac:dyDescent="0.25">
      <c r="A243" t="s">
        <v>433</v>
      </c>
      <c r="B243" t="s">
        <v>434</v>
      </c>
      <c r="C243" s="1"/>
      <c r="D243" s="7"/>
      <c r="E243" s="7"/>
      <c r="F243" s="7"/>
      <c r="G243" s="2"/>
      <c r="H243" s="2">
        <f>VLOOKUP(A243,VAL!$A$3:$F$298,3,FALSE)</f>
        <v>13049199</v>
      </c>
      <c r="I243" s="2">
        <v>13049199</v>
      </c>
      <c r="J243" s="2">
        <v>6696593315.4699993</v>
      </c>
      <c r="K243" s="2">
        <v>7375554895</v>
      </c>
      <c r="L243" s="2">
        <v>7789932989</v>
      </c>
      <c r="M243" s="2">
        <v>8242019196</v>
      </c>
      <c r="N243" s="2">
        <v>8760934129</v>
      </c>
      <c r="O243" s="2">
        <v>9242581026</v>
      </c>
      <c r="P243" s="2">
        <v>0</v>
      </c>
      <c r="Q243" t="str">
        <f t="shared" si="6"/>
        <v>31401</v>
      </c>
      <c r="R243" s="2">
        <v>5548653.8499999996</v>
      </c>
    </row>
    <row r="244" spans="1:18" x14ac:dyDescent="0.25">
      <c r="A244" t="s">
        <v>110</v>
      </c>
      <c r="B244" t="s">
        <v>111</v>
      </c>
      <c r="C244" s="1"/>
      <c r="D244" s="7"/>
      <c r="E244" s="7"/>
      <c r="F244" s="7"/>
      <c r="G244" s="2"/>
      <c r="H244" s="2">
        <f>VLOOKUP(A244,VAL!$A$3:$F$298,3,FALSE)</f>
        <v>0</v>
      </c>
      <c r="I244" s="2">
        <v>0</v>
      </c>
      <c r="J244" s="2">
        <v>45324645</v>
      </c>
      <c r="K244" s="2">
        <v>34899059</v>
      </c>
      <c r="L244" s="2">
        <v>49518507</v>
      </c>
      <c r="M244" s="2">
        <v>51049149</v>
      </c>
      <c r="N244" s="2">
        <v>54036123</v>
      </c>
      <c r="O244" s="2">
        <v>55949666</v>
      </c>
      <c r="P244" s="2">
        <v>0</v>
      </c>
      <c r="Q244" t="str">
        <f t="shared" si="6"/>
        <v>11054</v>
      </c>
      <c r="R244" s="2">
        <v>0</v>
      </c>
    </row>
    <row r="245" spans="1:18" x14ac:dyDescent="0.25">
      <c r="A245" t="s">
        <v>70</v>
      </c>
      <c r="B245" t="s">
        <v>71</v>
      </c>
      <c r="C245" s="1"/>
      <c r="D245" s="7"/>
      <c r="E245" s="7"/>
      <c r="F245" s="7"/>
      <c r="G245" s="2"/>
      <c r="H245" s="2">
        <f>VLOOKUP(A245,VAL!$A$3:$F$298,3,FALSE)</f>
        <v>0</v>
      </c>
      <c r="I245" s="2">
        <v>0</v>
      </c>
      <c r="J245" s="2">
        <v>127158054</v>
      </c>
      <c r="K245" s="2">
        <v>127158054</v>
      </c>
      <c r="L245" s="2">
        <v>151039485</v>
      </c>
      <c r="M245" s="2">
        <v>163116938</v>
      </c>
      <c r="N245" s="2">
        <v>181917627</v>
      </c>
      <c r="O245" s="2">
        <v>203539029</v>
      </c>
      <c r="P245" s="2">
        <v>0</v>
      </c>
      <c r="Q245" t="str">
        <f t="shared" si="6"/>
        <v>07035</v>
      </c>
      <c r="R245" s="2">
        <v>0</v>
      </c>
    </row>
    <row r="246" spans="1:18" x14ac:dyDescent="0.25">
      <c r="A246" t="s">
        <v>28</v>
      </c>
      <c r="B246" t="s">
        <v>29</v>
      </c>
      <c r="C246" s="1"/>
      <c r="D246" s="7"/>
      <c r="E246" s="7"/>
      <c r="F246" s="7"/>
      <c r="G246" s="2"/>
      <c r="H246" s="2">
        <f>VLOOKUP(A246,VAL!$A$3:$F$298,3,FALSE)</f>
        <v>0</v>
      </c>
      <c r="I246" s="2">
        <v>0</v>
      </c>
      <c r="J246" s="2">
        <v>37817617</v>
      </c>
      <c r="K246" s="2">
        <v>38219639</v>
      </c>
      <c r="L246" s="2">
        <v>47207289</v>
      </c>
      <c r="M246" s="2">
        <v>52266456</v>
      </c>
      <c r="N246" s="2">
        <v>57682115</v>
      </c>
      <c r="O246" s="2">
        <v>63846898</v>
      </c>
      <c r="P246" s="2">
        <v>0</v>
      </c>
      <c r="Q246" t="str">
        <f t="shared" si="6"/>
        <v>04069</v>
      </c>
      <c r="R246" s="2">
        <v>0</v>
      </c>
    </row>
    <row r="247" spans="1:18" x14ac:dyDescent="0.25">
      <c r="A247" t="s">
        <v>347</v>
      </c>
      <c r="B247" t="s">
        <v>348</v>
      </c>
      <c r="C247" s="1"/>
      <c r="D247" s="7"/>
      <c r="E247" s="7"/>
      <c r="F247" s="7"/>
      <c r="G247" s="2"/>
      <c r="H247" s="2">
        <f>VLOOKUP(A247,VAL!$A$3:$F$298,3,FALSE)</f>
        <v>4975000</v>
      </c>
      <c r="I247" s="2">
        <v>4975000</v>
      </c>
      <c r="J247" s="2">
        <v>3232593411</v>
      </c>
      <c r="K247" s="2">
        <v>3636051251</v>
      </c>
      <c r="L247" s="2">
        <v>3614896124</v>
      </c>
      <c r="M247" s="2">
        <v>3474459319</v>
      </c>
      <c r="N247" s="2">
        <v>3531915236</v>
      </c>
      <c r="O247" s="2">
        <v>3581895026</v>
      </c>
      <c r="P247" s="2">
        <v>0</v>
      </c>
      <c r="Q247" t="str">
        <f t="shared" si="6"/>
        <v>27001</v>
      </c>
      <c r="R247" s="2">
        <v>2594055</v>
      </c>
    </row>
    <row r="248" spans="1:18" x14ac:dyDescent="0.25">
      <c r="A248" t="s">
        <v>547</v>
      </c>
      <c r="B248" t="s">
        <v>548</v>
      </c>
      <c r="C248" s="1"/>
      <c r="D248" s="7"/>
      <c r="E248" s="7"/>
      <c r="F248" s="7"/>
      <c r="G248" s="2"/>
      <c r="H248" s="2">
        <f>VLOOKUP(A248,VAL!$A$3:$F$298,3,FALSE)</f>
        <v>110000</v>
      </c>
      <c r="I248" s="2">
        <v>110000</v>
      </c>
      <c r="J248" s="2">
        <v>43384675</v>
      </c>
      <c r="K248" s="2">
        <v>43365013</v>
      </c>
      <c r="L248" s="2">
        <v>46925617</v>
      </c>
      <c r="M248" s="2">
        <v>47473380</v>
      </c>
      <c r="N248" s="2">
        <v>48003119</v>
      </c>
      <c r="O248" s="2">
        <v>47881872</v>
      </c>
      <c r="P248" s="2">
        <v>6212.8</v>
      </c>
      <c r="Q248" t="str">
        <f t="shared" si="6"/>
        <v>38304</v>
      </c>
      <c r="R248" s="2">
        <v>51365.86</v>
      </c>
    </row>
    <row r="249" spans="1:18" x14ac:dyDescent="0.25">
      <c r="A249" t="s">
        <v>405</v>
      </c>
      <c r="B249" t="s">
        <v>406</v>
      </c>
      <c r="C249" s="1"/>
      <c r="D249" s="7"/>
      <c r="E249" s="7"/>
      <c r="F249" s="7"/>
      <c r="G249" s="2"/>
      <c r="H249" s="2">
        <f>VLOOKUP(A249,VAL!$A$3:$F$298,3,FALSE)</f>
        <v>2000000</v>
      </c>
      <c r="I249" s="2">
        <v>2000000</v>
      </c>
      <c r="J249" s="2">
        <v>899550603</v>
      </c>
      <c r="K249" s="2">
        <v>996724804</v>
      </c>
      <c r="L249" s="2">
        <v>961764415</v>
      </c>
      <c r="M249" s="2">
        <v>979808255</v>
      </c>
      <c r="N249" s="2">
        <v>1042171118</v>
      </c>
      <c r="O249" s="2">
        <v>1085870914</v>
      </c>
      <c r="P249" s="2">
        <v>0</v>
      </c>
      <c r="Q249" t="str">
        <f t="shared" si="6"/>
        <v>30303</v>
      </c>
      <c r="R249" s="2">
        <v>947600</v>
      </c>
    </row>
    <row r="250" spans="1:18" x14ac:dyDescent="0.25">
      <c r="A250" t="s">
        <v>427</v>
      </c>
      <c r="B250" t="s">
        <v>428</v>
      </c>
      <c r="C250" s="1"/>
      <c r="D250" s="7"/>
      <c r="E250" s="7"/>
      <c r="F250" s="7"/>
      <c r="G250" s="2"/>
      <c r="H250" s="2">
        <f>VLOOKUP(A250,VAL!$A$3:$F$298,3,FALSE)</f>
        <v>2372865</v>
      </c>
      <c r="I250" s="2">
        <v>2372865</v>
      </c>
      <c r="J250" s="2">
        <v>1609773862</v>
      </c>
      <c r="K250" s="2">
        <v>1823542290</v>
      </c>
      <c r="L250" s="2">
        <v>2021875567</v>
      </c>
      <c r="M250" s="2">
        <v>2165378427</v>
      </c>
      <c r="N250" s="2">
        <v>2282163169</v>
      </c>
      <c r="O250" s="2">
        <v>2412143383</v>
      </c>
      <c r="P250" s="2">
        <v>58922.879999999997</v>
      </c>
      <c r="Q250" t="str">
        <f t="shared" si="6"/>
        <v>31311</v>
      </c>
      <c r="R250" s="2">
        <v>1281660.27</v>
      </c>
    </row>
    <row r="251" spans="1:18" x14ac:dyDescent="0.25">
      <c r="A251" t="s">
        <v>475</v>
      </c>
      <c r="B251" t="s">
        <v>476</v>
      </c>
      <c r="C251" s="1"/>
      <c r="D251" s="7"/>
      <c r="E251" s="7"/>
      <c r="F251" s="7"/>
      <c r="G251" s="2"/>
      <c r="H251" s="2">
        <f>VLOOKUP(A251,VAL!$A$3:$F$298,3,FALSE)</f>
        <v>91000</v>
      </c>
      <c r="I251" s="2">
        <v>91000</v>
      </c>
      <c r="J251" s="2">
        <v>49657146.600000001</v>
      </c>
      <c r="K251" s="2">
        <v>56923848</v>
      </c>
      <c r="L251" s="2">
        <v>52331065</v>
      </c>
      <c r="M251" s="2">
        <v>53039196</v>
      </c>
      <c r="N251" s="2">
        <v>54508380</v>
      </c>
      <c r="O251" s="2">
        <v>56229854</v>
      </c>
      <c r="P251" s="2">
        <v>21820.86</v>
      </c>
      <c r="Q251" t="str">
        <f t="shared" si="6"/>
        <v>33202</v>
      </c>
      <c r="R251" s="2">
        <v>43589.599999999999</v>
      </c>
    </row>
    <row r="252" spans="1:18" x14ac:dyDescent="0.25">
      <c r="A252" t="s">
        <v>357</v>
      </c>
      <c r="B252" t="s">
        <v>358</v>
      </c>
      <c r="C252" s="1"/>
      <c r="D252" s="7"/>
      <c r="E252" s="7"/>
      <c r="F252" s="7"/>
      <c r="G252" s="2"/>
      <c r="H252" s="2">
        <f>VLOOKUP(A252,VAL!$A$3:$F$298,3,FALSE)</f>
        <v>20000000</v>
      </c>
      <c r="I252" s="2">
        <v>20000000</v>
      </c>
      <c r="J252" s="2">
        <v>8637489720</v>
      </c>
      <c r="K252" s="2">
        <v>9646052322</v>
      </c>
      <c r="L252" s="2">
        <v>10971026396</v>
      </c>
      <c r="M252" s="2">
        <v>11616395819</v>
      </c>
      <c r="N252" s="2">
        <v>12324468358</v>
      </c>
      <c r="O252" s="2">
        <v>12922127218</v>
      </c>
      <c r="P252" s="2">
        <v>85533.08</v>
      </c>
      <c r="Q252" t="str">
        <f t="shared" si="6"/>
        <v>27320</v>
      </c>
      <c r="R252" s="2">
        <v>11291045.01</v>
      </c>
    </row>
    <row r="253" spans="1:18" x14ac:dyDescent="0.25">
      <c r="A253" t="s">
        <v>573</v>
      </c>
      <c r="B253" t="s">
        <v>574</v>
      </c>
      <c r="C253" s="1"/>
      <c r="D253" s="7"/>
      <c r="E253" s="7"/>
      <c r="F253" s="7"/>
      <c r="G253" s="2"/>
      <c r="H253" s="2">
        <f>VLOOKUP(A253,VAL!$A$3:$F$298,3,FALSE)</f>
        <v>2582904</v>
      </c>
      <c r="I253" s="2">
        <v>2582904</v>
      </c>
      <c r="J253" s="2">
        <v>1490000882</v>
      </c>
      <c r="K253" s="2">
        <v>1612896423</v>
      </c>
      <c r="L253" s="2">
        <v>1615784954</v>
      </c>
      <c r="M253" s="2">
        <v>1653879827</v>
      </c>
      <c r="N253" s="2">
        <v>1703934567</v>
      </c>
      <c r="O253" s="2">
        <v>1768278402</v>
      </c>
      <c r="P253" s="2">
        <v>2301020.36</v>
      </c>
      <c r="Q253" t="str">
        <f t="shared" si="6"/>
        <v>39201</v>
      </c>
      <c r="R253" s="2">
        <v>1223779.92</v>
      </c>
    </row>
    <row r="254" spans="1:18" x14ac:dyDescent="0.25">
      <c r="A254" t="s">
        <v>351</v>
      </c>
      <c r="B254" t="s">
        <v>352</v>
      </c>
      <c r="C254" s="1"/>
      <c r="D254" s="7"/>
      <c r="E254" s="7"/>
      <c r="F254" s="7"/>
      <c r="G254" s="2"/>
      <c r="H254" s="2">
        <f>VLOOKUP(A254,VAL!$A$3:$F$298,3,FALSE)</f>
        <v>70000000</v>
      </c>
      <c r="I254" s="2">
        <v>70000000</v>
      </c>
      <c r="J254" s="2">
        <v>28112802280</v>
      </c>
      <c r="K254" s="2">
        <v>31242833203</v>
      </c>
      <c r="L254" s="2">
        <v>35642216207</v>
      </c>
      <c r="M254" s="2">
        <v>36515837930</v>
      </c>
      <c r="N254" s="2">
        <v>37624170141</v>
      </c>
      <c r="O254" s="2">
        <v>38686272721</v>
      </c>
      <c r="P254" s="2">
        <v>0</v>
      </c>
      <c r="Q254" t="str">
        <f t="shared" si="6"/>
        <v>27010</v>
      </c>
      <c r="R254" s="2">
        <v>34113600</v>
      </c>
    </row>
    <row r="255" spans="1:18" x14ac:dyDescent="0.25">
      <c r="A255" t="s">
        <v>148</v>
      </c>
      <c r="B255" t="s">
        <v>149</v>
      </c>
      <c r="C255" s="1"/>
      <c r="D255" s="7"/>
      <c r="E255" s="7"/>
      <c r="F255" s="7"/>
      <c r="G255" s="2"/>
      <c r="H255" s="2">
        <f>VLOOKUP(A255,VAL!$A$3:$F$298,3,FALSE)</f>
        <v>150000</v>
      </c>
      <c r="I255" s="2">
        <v>150000</v>
      </c>
      <c r="J255" s="2">
        <v>15535843</v>
      </c>
      <c r="K255" s="2">
        <v>15961704</v>
      </c>
      <c r="L255" s="2">
        <v>15327178</v>
      </c>
      <c r="M255" s="2">
        <v>15194186</v>
      </c>
      <c r="N255" s="2">
        <v>14926065</v>
      </c>
      <c r="O255" s="2">
        <v>14657160</v>
      </c>
      <c r="P255" s="2">
        <v>70071.48</v>
      </c>
      <c r="Q255" t="str">
        <f t="shared" si="6"/>
        <v>14077</v>
      </c>
      <c r="R255" s="2">
        <v>18906.52</v>
      </c>
    </row>
    <row r="256" spans="1:18" x14ac:dyDescent="0.25">
      <c r="A256" t="s">
        <v>201</v>
      </c>
      <c r="B256" t="s">
        <v>202</v>
      </c>
      <c r="C256" s="1"/>
      <c r="D256" s="7"/>
      <c r="E256" s="7"/>
      <c r="F256" s="7"/>
      <c r="G256" s="2"/>
      <c r="H256" s="2">
        <f>VLOOKUP(A256,VAL!$A$3:$F$298,3,FALSE)</f>
        <v>10710073</v>
      </c>
      <c r="I256" s="2">
        <v>10710073</v>
      </c>
      <c r="J256" s="2">
        <v>7198115693</v>
      </c>
      <c r="K256" s="2">
        <v>7535377117</v>
      </c>
      <c r="L256" s="2">
        <v>8315789577</v>
      </c>
      <c r="M256" s="2">
        <v>8474561057</v>
      </c>
      <c r="N256" s="2">
        <v>8376145331</v>
      </c>
      <c r="O256" s="2">
        <v>8478032433</v>
      </c>
      <c r="P256" s="2">
        <v>657271.06999999995</v>
      </c>
      <c r="Q256" t="str">
        <f t="shared" si="6"/>
        <v>17409</v>
      </c>
      <c r="R256" s="2">
        <v>5188306.63</v>
      </c>
    </row>
    <row r="257" spans="1:18" x14ac:dyDescent="0.25">
      <c r="A257" t="s">
        <v>537</v>
      </c>
      <c r="B257" t="s">
        <v>538</v>
      </c>
      <c r="C257" s="1"/>
      <c r="D257" s="7"/>
      <c r="E257" s="7"/>
      <c r="F257" s="7"/>
      <c r="G257" s="2"/>
      <c r="H257" s="2">
        <f>VLOOKUP(A257,VAL!$A$3:$F$298,3,FALSE)</f>
        <v>127000</v>
      </c>
      <c r="I257" s="2">
        <v>127000</v>
      </c>
      <c r="J257" s="2">
        <v>79855602</v>
      </c>
      <c r="K257" s="2">
        <v>79979653</v>
      </c>
      <c r="L257" s="2">
        <v>87418788</v>
      </c>
      <c r="M257" s="2">
        <v>89800783</v>
      </c>
      <c r="N257" s="2">
        <v>93307171</v>
      </c>
      <c r="O257" s="2">
        <v>94732695</v>
      </c>
      <c r="P257" s="2">
        <v>53670.71</v>
      </c>
      <c r="Q257" t="str">
        <f t="shared" si="6"/>
        <v>38265</v>
      </c>
      <c r="R257" s="2">
        <v>60172.6</v>
      </c>
    </row>
    <row r="258" spans="1:18" x14ac:dyDescent="0.25">
      <c r="A258" t="s">
        <v>501</v>
      </c>
      <c r="B258" t="s">
        <v>502</v>
      </c>
      <c r="C258" s="1"/>
      <c r="D258" s="7"/>
      <c r="E258" s="7"/>
      <c r="F258" s="7"/>
      <c r="G258" s="2"/>
      <c r="H258" s="2">
        <f>VLOOKUP(A258,VAL!$A$3:$F$298,3,FALSE)</f>
        <v>3067927</v>
      </c>
      <c r="I258" s="2">
        <v>3067927</v>
      </c>
      <c r="J258" s="2">
        <v>1092958307</v>
      </c>
      <c r="K258" s="2">
        <v>1162507482</v>
      </c>
      <c r="L258" s="2">
        <v>1270585503</v>
      </c>
      <c r="M258" s="2">
        <v>1345267333</v>
      </c>
      <c r="N258" s="2">
        <v>1411708621</v>
      </c>
      <c r="O258" s="2">
        <v>1506366030</v>
      </c>
      <c r="P258" s="2">
        <v>77240.179999999993</v>
      </c>
      <c r="Q258" t="str">
        <f t="shared" si="6"/>
        <v>34402</v>
      </c>
      <c r="R258" s="2">
        <v>1376990.11</v>
      </c>
    </row>
    <row r="259" spans="1:18" x14ac:dyDescent="0.25">
      <c r="A259" t="s">
        <v>229</v>
      </c>
      <c r="B259" t="s">
        <v>230</v>
      </c>
      <c r="C259" s="1"/>
      <c r="D259" s="7"/>
      <c r="E259" s="7"/>
      <c r="F259" s="7"/>
      <c r="G259" s="2"/>
      <c r="H259" s="2">
        <f>VLOOKUP(A259,VAL!$A$3:$F$298,3,FALSE)</f>
        <v>776867</v>
      </c>
      <c r="I259" s="2">
        <v>776867</v>
      </c>
      <c r="J259" s="2">
        <v>256405408.19999999</v>
      </c>
      <c r="K259" s="2">
        <v>306959787.19999999</v>
      </c>
      <c r="L259" s="2">
        <v>271215557</v>
      </c>
      <c r="M259" s="2">
        <v>278716810</v>
      </c>
      <c r="N259" s="2">
        <v>291228314</v>
      </c>
      <c r="O259" s="2">
        <v>304429325</v>
      </c>
      <c r="P259" s="2">
        <v>0</v>
      </c>
      <c r="Q259" t="str">
        <f t="shared" si="6"/>
        <v>19400</v>
      </c>
      <c r="R259" s="2">
        <v>221545.9</v>
      </c>
    </row>
    <row r="260" spans="1:18" x14ac:dyDescent="0.25">
      <c r="A260" t="s">
        <v>271</v>
      </c>
      <c r="B260" t="s">
        <v>272</v>
      </c>
      <c r="C260" s="1"/>
      <c r="D260" s="7"/>
      <c r="E260" s="7"/>
      <c r="F260" s="7"/>
      <c r="G260" s="2"/>
      <c r="H260" s="2">
        <f>VLOOKUP(A260,VAL!$A$3:$F$298,3,FALSE)</f>
        <v>1100000</v>
      </c>
      <c r="I260" s="2">
        <v>1100000</v>
      </c>
      <c r="J260" s="2">
        <v>544786777</v>
      </c>
      <c r="K260" s="2">
        <v>599483634</v>
      </c>
      <c r="L260" s="2">
        <v>615388013</v>
      </c>
      <c r="M260" s="2">
        <v>637162940</v>
      </c>
      <c r="N260" s="2">
        <v>694453705</v>
      </c>
      <c r="O260" s="2">
        <v>731332358</v>
      </c>
      <c r="P260" s="2">
        <v>105818.55</v>
      </c>
      <c r="Q260" t="str">
        <f t="shared" ref="Q260:Q298" si="7">A260</f>
        <v>21237</v>
      </c>
      <c r="R260" s="2">
        <v>424051</v>
      </c>
    </row>
    <row r="261" spans="1:18" x14ac:dyDescent="0.25">
      <c r="A261" t="s">
        <v>325</v>
      </c>
      <c r="B261" t="s">
        <v>326</v>
      </c>
      <c r="C261" s="1"/>
      <c r="D261" s="7"/>
      <c r="E261" s="7"/>
      <c r="F261" s="7"/>
      <c r="G261" s="2"/>
      <c r="H261" s="2">
        <f>VLOOKUP(A261,VAL!$A$3:$F$298,3,FALSE)</f>
        <v>830000</v>
      </c>
      <c r="I261" s="2">
        <v>830000</v>
      </c>
      <c r="J261" s="2">
        <v>507535841</v>
      </c>
      <c r="K261" s="2">
        <v>519376583</v>
      </c>
      <c r="L261" s="2">
        <v>520434992</v>
      </c>
      <c r="M261" s="2">
        <v>517652891</v>
      </c>
      <c r="N261" s="2">
        <v>506734095</v>
      </c>
      <c r="O261" s="2">
        <v>517044012</v>
      </c>
      <c r="P261" s="2">
        <v>279184.51</v>
      </c>
      <c r="Q261" t="str">
        <f t="shared" si="7"/>
        <v>24404</v>
      </c>
      <c r="R261" s="2">
        <v>379040</v>
      </c>
    </row>
    <row r="262" spans="1:18" x14ac:dyDescent="0.25">
      <c r="A262" t="s">
        <v>575</v>
      </c>
      <c r="B262" t="s">
        <v>576</v>
      </c>
      <c r="C262" s="1"/>
      <c r="D262" s="7"/>
      <c r="E262" s="7"/>
      <c r="F262" s="7"/>
      <c r="G262" s="2"/>
      <c r="H262" s="2">
        <f>VLOOKUP(A262,VAL!$A$3:$F$298,3,FALSE)</f>
        <v>1320000</v>
      </c>
      <c r="I262" s="2">
        <v>1320000</v>
      </c>
      <c r="J262" s="2">
        <v>652632785</v>
      </c>
      <c r="K262" s="2">
        <v>686626500</v>
      </c>
      <c r="L262" s="2">
        <v>686927455</v>
      </c>
      <c r="M262" s="2">
        <v>702958604</v>
      </c>
      <c r="N262" s="2">
        <v>716431639</v>
      </c>
      <c r="O262" s="2">
        <v>719837411</v>
      </c>
      <c r="P262" s="2">
        <v>1571760.65</v>
      </c>
      <c r="Q262" t="str">
        <f t="shared" si="7"/>
        <v>39202</v>
      </c>
      <c r="R262" s="2">
        <v>644368</v>
      </c>
    </row>
    <row r="263" spans="1:18" x14ac:dyDescent="0.25">
      <c r="A263" t="s">
        <v>511</v>
      </c>
      <c r="B263" t="s">
        <v>512</v>
      </c>
      <c r="C263" s="1"/>
      <c r="D263" s="7"/>
      <c r="E263" s="7"/>
      <c r="F263" s="7"/>
      <c r="G263" s="2"/>
      <c r="H263" s="2">
        <f>VLOOKUP(A263,VAL!$A$3:$F$298,3,FALSE)</f>
        <v>688031</v>
      </c>
      <c r="I263" s="2">
        <v>688031</v>
      </c>
      <c r="J263" s="2">
        <v>234216963</v>
      </c>
      <c r="K263" s="2">
        <v>245287047</v>
      </c>
      <c r="L263" s="2">
        <v>246005482</v>
      </c>
      <c r="M263" s="2">
        <v>257728295</v>
      </c>
      <c r="N263" s="2">
        <v>269435795</v>
      </c>
      <c r="O263" s="2">
        <v>270065468</v>
      </c>
      <c r="P263" s="2">
        <v>0</v>
      </c>
      <c r="Q263" t="str">
        <f t="shared" si="7"/>
        <v>36300</v>
      </c>
      <c r="R263" s="2">
        <v>257660.66</v>
      </c>
    </row>
    <row r="264" spans="1:18" x14ac:dyDescent="0.25">
      <c r="A264" t="s">
        <v>74</v>
      </c>
      <c r="B264" t="s">
        <v>75</v>
      </c>
      <c r="C264" s="1"/>
      <c r="D264" s="7"/>
      <c r="E264" s="7"/>
      <c r="F264" s="7"/>
      <c r="G264" s="2"/>
      <c r="H264" s="2">
        <f>VLOOKUP(A264,VAL!$A$3:$F$298,3,FALSE)</f>
        <v>1110000</v>
      </c>
      <c r="I264" s="2">
        <v>1110000</v>
      </c>
      <c r="J264" s="2">
        <v>466808620</v>
      </c>
      <c r="K264" s="2">
        <v>507747573</v>
      </c>
      <c r="L264" s="2">
        <v>540313756</v>
      </c>
      <c r="M264" s="2">
        <v>592988332</v>
      </c>
      <c r="N264" s="2">
        <v>644992062</v>
      </c>
      <c r="O264" s="2">
        <v>703083917</v>
      </c>
      <c r="P264" s="2">
        <v>88971.28</v>
      </c>
      <c r="Q264" t="str">
        <f t="shared" si="7"/>
        <v>08130</v>
      </c>
      <c r="R264" s="2">
        <v>525918</v>
      </c>
    </row>
    <row r="265" spans="1:18" x14ac:dyDescent="0.25">
      <c r="A265" t="s">
        <v>243</v>
      </c>
      <c r="B265" t="s">
        <v>244</v>
      </c>
      <c r="C265" s="1"/>
      <c r="D265" s="7"/>
      <c r="E265" s="7"/>
      <c r="F265" s="7"/>
      <c r="G265" s="2"/>
      <c r="H265" s="2">
        <f>VLOOKUP(A265,VAL!$A$3:$F$298,3,FALSE)</f>
        <v>412000</v>
      </c>
      <c r="I265" s="2">
        <v>412000</v>
      </c>
      <c r="J265" s="2">
        <v>188200617.94999999</v>
      </c>
      <c r="K265" s="2">
        <v>193362612</v>
      </c>
      <c r="L265" s="2">
        <v>210548584</v>
      </c>
      <c r="M265" s="2">
        <v>227004270</v>
      </c>
      <c r="N265" s="2">
        <v>240258371</v>
      </c>
      <c r="O265" s="2">
        <v>250767238</v>
      </c>
      <c r="P265" s="2">
        <v>22191.56</v>
      </c>
      <c r="Q265" t="str">
        <f t="shared" si="7"/>
        <v>20400</v>
      </c>
      <c r="R265" s="2">
        <v>137402</v>
      </c>
    </row>
    <row r="266" spans="1:18" x14ac:dyDescent="0.25">
      <c r="A266" t="s">
        <v>196</v>
      </c>
      <c r="B266" s="64" t="s">
        <v>970</v>
      </c>
      <c r="C266" s="1"/>
      <c r="D266" s="7"/>
      <c r="E266" s="7"/>
      <c r="F266" s="7"/>
      <c r="G266" s="2"/>
      <c r="H266" s="2">
        <f>VLOOKUP(A266,VAL!$A$3:$F$298,3,FALSE)</f>
        <v>12662093</v>
      </c>
      <c r="I266" s="2">
        <v>12662093</v>
      </c>
      <c r="J266" s="2">
        <v>4039636739</v>
      </c>
      <c r="K266" s="2">
        <v>4394519546</v>
      </c>
      <c r="L266" s="2">
        <v>4502968972</v>
      </c>
      <c r="M266" s="2">
        <v>4453542853</v>
      </c>
      <c r="N266" s="2">
        <v>4494215653</v>
      </c>
      <c r="O266" s="2">
        <v>4415394945</v>
      </c>
      <c r="P266" s="2">
        <v>0</v>
      </c>
      <c r="Q266" t="str">
        <f t="shared" si="7"/>
        <v>17406</v>
      </c>
      <c r="R266" s="2">
        <v>3432091.42</v>
      </c>
    </row>
    <row r="267" spans="1:18" x14ac:dyDescent="0.25">
      <c r="A267" t="s">
        <v>491</v>
      </c>
      <c r="B267" t="s">
        <v>492</v>
      </c>
      <c r="C267" s="1"/>
      <c r="D267" s="7"/>
      <c r="E267" s="7"/>
      <c r="F267" s="7"/>
      <c r="G267" s="2"/>
      <c r="H267" s="2">
        <f>VLOOKUP(A267,VAL!$A$3:$F$298,3,FALSE)</f>
        <v>16547000</v>
      </c>
      <c r="I267" s="2">
        <v>16547000</v>
      </c>
      <c r="J267" s="2">
        <v>5539438430</v>
      </c>
      <c r="K267" s="2">
        <v>5975270824</v>
      </c>
      <c r="L267" s="2">
        <v>6277585060</v>
      </c>
      <c r="M267" s="2">
        <v>6748862685</v>
      </c>
      <c r="N267" s="2">
        <v>7093955240</v>
      </c>
      <c r="O267" s="2">
        <v>7668767215</v>
      </c>
      <c r="P267" s="2">
        <v>501689.35</v>
      </c>
      <c r="Q267" t="str">
        <f t="shared" si="7"/>
        <v>34033</v>
      </c>
      <c r="R267" s="2">
        <v>7077708.2599999998</v>
      </c>
    </row>
    <row r="268" spans="1:18" x14ac:dyDescent="0.25">
      <c r="A268" t="s">
        <v>559</v>
      </c>
      <c r="B268" t="s">
        <v>560</v>
      </c>
      <c r="C268" s="1"/>
      <c r="D268" s="7"/>
      <c r="E268" s="7"/>
      <c r="F268" s="7"/>
      <c r="G268" s="2"/>
      <c r="H268" s="2">
        <f>VLOOKUP(A268,VAL!$A$3:$F$298,3,FALSE)</f>
        <v>922500</v>
      </c>
      <c r="I268" s="2">
        <v>922500</v>
      </c>
      <c r="J268" s="2">
        <v>523570149</v>
      </c>
      <c r="K268" s="2">
        <v>551627045</v>
      </c>
      <c r="L268" s="2">
        <v>609195976</v>
      </c>
      <c r="M268" s="2">
        <v>648429467</v>
      </c>
      <c r="N268" s="2">
        <v>669532664</v>
      </c>
      <c r="O268" s="2">
        <v>710865164</v>
      </c>
      <c r="P268" s="2">
        <v>126152.45</v>
      </c>
      <c r="Q268" t="str">
        <f t="shared" si="7"/>
        <v>39002</v>
      </c>
      <c r="R268" s="2">
        <v>437080.5</v>
      </c>
    </row>
    <row r="269" spans="1:18" x14ac:dyDescent="0.25">
      <c r="A269" t="s">
        <v>355</v>
      </c>
      <c r="B269" t="s">
        <v>356</v>
      </c>
      <c r="C269" s="1"/>
      <c r="D269" s="7"/>
      <c r="E269" s="7"/>
      <c r="F269" s="7"/>
      <c r="G269" s="2"/>
      <c r="H269" s="2">
        <f>VLOOKUP(A269,VAL!$A$3:$F$298,3,FALSE)</f>
        <v>9961000</v>
      </c>
      <c r="I269" s="2">
        <v>9961000</v>
      </c>
      <c r="J269" s="2">
        <v>3846091110</v>
      </c>
      <c r="K269" s="2">
        <v>4217134854</v>
      </c>
      <c r="L269" s="2">
        <v>4586509101</v>
      </c>
      <c r="M269" s="2">
        <v>4762123934</v>
      </c>
      <c r="N269" s="2">
        <v>4711846983</v>
      </c>
      <c r="O269" s="2">
        <v>4876042932</v>
      </c>
      <c r="P269" s="2">
        <v>749163.93</v>
      </c>
      <c r="Q269" t="str">
        <f t="shared" si="7"/>
        <v>27083</v>
      </c>
      <c r="R269" s="2">
        <v>4995196.2300000004</v>
      </c>
    </row>
    <row r="270" spans="1:18" x14ac:dyDescent="0.25">
      <c r="A270" t="s">
        <v>469</v>
      </c>
      <c r="B270" t="s">
        <v>470</v>
      </c>
      <c r="C270" s="1"/>
      <c r="D270" s="7"/>
      <c r="E270" s="7"/>
      <c r="F270" s="7"/>
      <c r="G270" s="2"/>
      <c r="H270" s="2">
        <f>VLOOKUP(A270,VAL!$A$3:$F$298,3,FALSE)</f>
        <v>152000</v>
      </c>
      <c r="I270" s="2">
        <v>152000</v>
      </c>
      <c r="J270" s="2">
        <v>141253995.75</v>
      </c>
      <c r="K270" s="2">
        <v>151475518</v>
      </c>
      <c r="L270" s="2">
        <v>151919900</v>
      </c>
      <c r="M270" s="2">
        <v>158423377</v>
      </c>
      <c r="N270" s="2">
        <v>161209235</v>
      </c>
      <c r="O270" s="2">
        <v>165363698</v>
      </c>
      <c r="P270" s="2">
        <v>244687.8</v>
      </c>
      <c r="Q270" t="str">
        <f t="shared" si="7"/>
        <v>33070</v>
      </c>
      <c r="R270" s="2">
        <v>72017.600000000006</v>
      </c>
    </row>
    <row r="271" spans="1:18" x14ac:dyDescent="0.25">
      <c r="A271" t="s">
        <v>50</v>
      </c>
      <c r="B271" t="s">
        <v>51</v>
      </c>
      <c r="C271" s="1"/>
      <c r="D271" s="7"/>
      <c r="E271" s="7"/>
      <c r="F271" s="7"/>
      <c r="G271" s="2"/>
      <c r="H271" s="2">
        <f>VLOOKUP(A271,VAL!$A$3:$F$298,3,FALSE)</f>
        <v>48400000</v>
      </c>
      <c r="I271" s="2">
        <v>30825000</v>
      </c>
      <c r="J271" s="2">
        <v>20339558923</v>
      </c>
      <c r="K271" s="2">
        <v>21511091575</v>
      </c>
      <c r="L271" s="2">
        <v>23917608939</v>
      </c>
      <c r="M271" s="2">
        <v>24371868437</v>
      </c>
      <c r="N271" s="2">
        <v>25360932846</v>
      </c>
      <c r="O271" s="2">
        <v>25928133570</v>
      </c>
      <c r="P271" s="2">
        <v>2953716.54</v>
      </c>
      <c r="Q271" t="str">
        <f t="shared" si="7"/>
        <v>06037</v>
      </c>
      <c r="R271" s="2">
        <v>15528795</v>
      </c>
    </row>
    <row r="272" spans="1:18" x14ac:dyDescent="0.25">
      <c r="A272" t="s">
        <v>188</v>
      </c>
      <c r="B272" t="s">
        <v>189</v>
      </c>
      <c r="C272" s="1"/>
      <c r="D272" s="7"/>
      <c r="E272" s="7"/>
      <c r="F272" s="7"/>
      <c r="G272" s="2"/>
      <c r="H272" s="2">
        <f>VLOOKUP(A272,VAL!$A$3:$F$298,3,FALSE)</f>
        <v>4556285</v>
      </c>
      <c r="I272" s="2">
        <v>4556285</v>
      </c>
      <c r="J272" s="2">
        <v>3232432615</v>
      </c>
      <c r="K272" s="2">
        <v>3340995796</v>
      </c>
      <c r="L272" s="2">
        <v>3714228779</v>
      </c>
      <c r="M272" s="2">
        <v>3768187838</v>
      </c>
      <c r="N272" s="2">
        <v>3795479762</v>
      </c>
      <c r="O272" s="2">
        <v>3843878583</v>
      </c>
      <c r="P272" s="2">
        <v>0</v>
      </c>
      <c r="Q272" t="str">
        <f t="shared" si="7"/>
        <v>17402</v>
      </c>
      <c r="R272" s="2">
        <v>1848179.07</v>
      </c>
    </row>
    <row r="273" spans="1:18" x14ac:dyDescent="0.25">
      <c r="A273" t="s">
        <v>503</v>
      </c>
      <c r="B273" t="s">
        <v>504</v>
      </c>
      <c r="C273" s="1"/>
      <c r="D273" s="7"/>
      <c r="E273" s="7"/>
      <c r="F273" s="7"/>
      <c r="G273" s="2"/>
      <c r="H273" s="2">
        <f>VLOOKUP(A273,VAL!$A$3:$F$298,3,FALSE)</f>
        <v>997000</v>
      </c>
      <c r="I273" s="2">
        <v>997000</v>
      </c>
      <c r="J273" s="2">
        <v>440322007</v>
      </c>
      <c r="K273" s="2">
        <v>514493848</v>
      </c>
      <c r="L273" s="2">
        <v>486461682</v>
      </c>
      <c r="M273" s="2">
        <v>512704587</v>
      </c>
      <c r="N273" s="2">
        <v>542857780</v>
      </c>
      <c r="O273" s="2">
        <v>569199952</v>
      </c>
      <c r="P273" s="2">
        <v>8957.57</v>
      </c>
      <c r="Q273" t="str">
        <f t="shared" si="7"/>
        <v>35200</v>
      </c>
      <c r="R273" s="2">
        <v>472378.6</v>
      </c>
    </row>
    <row r="274" spans="1:18" x14ac:dyDescent="0.25">
      <c r="A274" t="s">
        <v>116</v>
      </c>
      <c r="B274" t="s">
        <v>117</v>
      </c>
      <c r="C274" s="1"/>
      <c r="D274" s="7"/>
      <c r="E274" s="7"/>
      <c r="F274" s="7"/>
      <c r="G274" s="2"/>
      <c r="H274" s="2">
        <f>VLOOKUP(A274,VAL!$A$3:$F$298,3,FALSE)</f>
        <v>1860865</v>
      </c>
      <c r="I274" s="2">
        <v>1860865</v>
      </c>
      <c r="J274" s="2">
        <v>678384183</v>
      </c>
      <c r="K274" s="2">
        <v>692577792</v>
      </c>
      <c r="L274" s="2">
        <v>728616396</v>
      </c>
      <c r="M274" s="2">
        <v>748218403</v>
      </c>
      <c r="N274" s="2">
        <v>764126885</v>
      </c>
      <c r="O274" s="2">
        <v>803096026</v>
      </c>
      <c r="P274" s="2">
        <v>773770.84</v>
      </c>
      <c r="Q274" t="str">
        <f t="shared" si="7"/>
        <v>13073</v>
      </c>
      <c r="R274" s="2">
        <v>820358.39</v>
      </c>
    </row>
    <row r="275" spans="1:18" x14ac:dyDescent="0.25">
      <c r="A275" t="s">
        <v>515</v>
      </c>
      <c r="B275" t="s">
        <v>516</v>
      </c>
      <c r="C275" s="1"/>
      <c r="D275" s="7"/>
      <c r="E275" s="7"/>
      <c r="F275" s="7"/>
      <c r="G275" s="2"/>
      <c r="H275" s="2">
        <f>VLOOKUP(A275,VAL!$A$3:$F$298,3,FALSE)</f>
        <v>520846</v>
      </c>
      <c r="I275" s="2">
        <v>520846</v>
      </c>
      <c r="J275" s="2">
        <v>177679987</v>
      </c>
      <c r="K275" s="2">
        <v>180407323</v>
      </c>
      <c r="L275" s="2">
        <v>196115779</v>
      </c>
      <c r="M275" s="2">
        <v>206120657</v>
      </c>
      <c r="N275" s="2">
        <v>216753502</v>
      </c>
      <c r="O275" s="2">
        <v>222688994</v>
      </c>
      <c r="P275" s="2">
        <v>44575.34</v>
      </c>
      <c r="Q275" t="str">
        <f t="shared" si="7"/>
        <v>36401</v>
      </c>
      <c r="R275" s="2">
        <v>213692.47</v>
      </c>
    </row>
    <row r="276" spans="1:18" x14ac:dyDescent="0.25">
      <c r="A276" t="s">
        <v>507</v>
      </c>
      <c r="B276" t="s">
        <v>508</v>
      </c>
      <c r="C276" s="1"/>
      <c r="D276" s="7"/>
      <c r="E276" s="7"/>
      <c r="F276" s="7"/>
      <c r="G276" s="2"/>
      <c r="H276" s="2">
        <f>VLOOKUP(A276,VAL!$A$3:$F$298,3,FALSE)</f>
        <v>11687674</v>
      </c>
      <c r="I276" s="2">
        <v>11687674</v>
      </c>
      <c r="J276" s="2">
        <v>3528975078</v>
      </c>
      <c r="K276" s="2">
        <v>3809277253</v>
      </c>
      <c r="L276" s="2">
        <v>3987166566</v>
      </c>
      <c r="M276" s="2">
        <v>4348551496</v>
      </c>
      <c r="N276" s="2">
        <v>4680294552</v>
      </c>
      <c r="O276" s="2">
        <v>4889380408</v>
      </c>
      <c r="P276" s="2">
        <v>924953.37</v>
      </c>
      <c r="Q276" t="str">
        <f t="shared" si="7"/>
        <v>36140</v>
      </c>
      <c r="R276" s="2">
        <v>4512088.91</v>
      </c>
    </row>
    <row r="277" spans="1:18" x14ac:dyDescent="0.25">
      <c r="A277" t="s">
        <v>583</v>
      </c>
      <c r="B277" t="s">
        <v>584</v>
      </c>
      <c r="C277" s="1"/>
      <c r="D277" s="7"/>
      <c r="E277" s="7"/>
      <c r="F277" s="7"/>
      <c r="G277" s="2"/>
      <c r="H277" s="2">
        <f>VLOOKUP(A277,VAL!$A$3:$F$298,3,FALSE)</f>
        <v>1200000</v>
      </c>
      <c r="I277" s="2">
        <v>1200000</v>
      </c>
      <c r="J277" s="2">
        <v>741649783</v>
      </c>
      <c r="K277" s="2">
        <v>777938209</v>
      </c>
      <c r="L277" s="2">
        <v>825309937</v>
      </c>
      <c r="M277" s="2">
        <v>853420981</v>
      </c>
      <c r="N277" s="2">
        <v>877162911</v>
      </c>
      <c r="O277" s="2">
        <v>911079134</v>
      </c>
      <c r="P277" s="2">
        <v>1162702.3899999999</v>
      </c>
      <c r="Q277" t="str">
        <f t="shared" si="7"/>
        <v>39207</v>
      </c>
      <c r="R277" s="2">
        <v>568560</v>
      </c>
    </row>
    <row r="278" spans="1:18" x14ac:dyDescent="0.25">
      <c r="A278" t="s">
        <v>120</v>
      </c>
      <c r="B278" t="s">
        <v>121</v>
      </c>
      <c r="C278" s="1"/>
      <c r="D278" s="7"/>
      <c r="E278" s="7"/>
      <c r="F278" s="7"/>
      <c r="G278" s="2"/>
      <c r="H278" s="2">
        <f>VLOOKUP(A278,VAL!$A$3:$F$298,3,FALSE)</f>
        <v>787147</v>
      </c>
      <c r="I278" s="2">
        <v>787147</v>
      </c>
      <c r="J278" s="2">
        <v>482283100</v>
      </c>
      <c r="K278" s="2">
        <v>501072307</v>
      </c>
      <c r="L278" s="2">
        <v>551620470</v>
      </c>
      <c r="M278" s="2">
        <v>580972909</v>
      </c>
      <c r="N278" s="2">
        <v>603146230</v>
      </c>
      <c r="O278" s="2">
        <v>646272178</v>
      </c>
      <c r="P278" s="2">
        <v>198110.77</v>
      </c>
      <c r="Q278" t="str">
        <f t="shared" si="7"/>
        <v>13146</v>
      </c>
      <c r="R278" s="2">
        <v>428892.76</v>
      </c>
    </row>
    <row r="279" spans="1:18" x14ac:dyDescent="0.25">
      <c r="A279" t="s">
        <v>58</v>
      </c>
      <c r="B279" t="s">
        <v>59</v>
      </c>
      <c r="C279" s="1"/>
      <c r="D279" s="7"/>
      <c r="E279" s="7"/>
      <c r="F279" s="7"/>
      <c r="G279" s="2"/>
      <c r="H279" s="2">
        <f>VLOOKUP(A279,VAL!$A$3:$F$298,3,FALSE)</f>
        <v>7750000</v>
      </c>
      <c r="I279" s="2">
        <v>7750000</v>
      </c>
      <c r="J279" s="2">
        <v>3036045193</v>
      </c>
      <c r="K279" s="2">
        <v>3222894215</v>
      </c>
      <c r="L279" s="2">
        <v>3501838056</v>
      </c>
      <c r="M279" s="2">
        <v>3629289933</v>
      </c>
      <c r="N279" s="2">
        <v>3658790750</v>
      </c>
      <c r="O279" s="2">
        <v>3776879243</v>
      </c>
      <c r="P279" s="2">
        <v>11705.99</v>
      </c>
      <c r="Q279" t="str">
        <f t="shared" si="7"/>
        <v>06112</v>
      </c>
      <c r="R279" s="2">
        <v>3028748.02</v>
      </c>
    </row>
    <row r="280" spans="1:18" x14ac:dyDescent="0.25">
      <c r="A280" t="s">
        <v>0</v>
      </c>
      <c r="B280" t="s">
        <v>1</v>
      </c>
      <c r="C280" s="1"/>
      <c r="D280" s="7"/>
      <c r="E280" s="7"/>
      <c r="F280" s="7"/>
      <c r="G280" s="2"/>
      <c r="H280" s="2">
        <f>VLOOKUP(A280,VAL!$A$3:$F$298,3,FALSE)</f>
        <v>79075</v>
      </c>
      <c r="I280" s="2">
        <v>79075</v>
      </c>
      <c r="J280" s="2">
        <v>53633014</v>
      </c>
      <c r="K280" s="2">
        <v>54868762</v>
      </c>
      <c r="L280" s="2">
        <v>58796342</v>
      </c>
      <c r="M280" s="2">
        <v>59407533</v>
      </c>
      <c r="N280" s="2">
        <v>62004711</v>
      </c>
      <c r="O280" s="2">
        <v>65397350</v>
      </c>
      <c r="P280" s="2">
        <v>557.16</v>
      </c>
      <c r="Q280" t="str">
        <f t="shared" si="7"/>
        <v>01109</v>
      </c>
      <c r="R280" s="2">
        <v>37465.74</v>
      </c>
    </row>
    <row r="281" spans="1:18" x14ac:dyDescent="0.25">
      <c r="A281" t="s">
        <v>94</v>
      </c>
      <c r="B281" t="s">
        <v>95</v>
      </c>
      <c r="C281" s="1"/>
      <c r="D281" s="7"/>
      <c r="E281" s="7"/>
      <c r="F281" s="7"/>
      <c r="G281" s="2"/>
      <c r="H281" s="2">
        <f>VLOOKUP(A281,VAL!$A$3:$F$298,3,FALSE)</f>
        <v>298300</v>
      </c>
      <c r="I281" s="2">
        <v>298300</v>
      </c>
      <c r="J281" s="2">
        <v>211429460</v>
      </c>
      <c r="K281" s="2">
        <v>211698333</v>
      </c>
      <c r="L281" s="2">
        <v>227282784</v>
      </c>
      <c r="M281" s="2">
        <v>231852216</v>
      </c>
      <c r="N281" s="2">
        <v>244000955</v>
      </c>
      <c r="O281" s="2">
        <v>257433036</v>
      </c>
      <c r="P281" s="2">
        <v>27722.48</v>
      </c>
      <c r="Q281" t="str">
        <f t="shared" si="7"/>
        <v>09209</v>
      </c>
      <c r="R281" s="2">
        <v>164245.60999999999</v>
      </c>
    </row>
    <row r="282" spans="1:18" x14ac:dyDescent="0.25">
      <c r="A282" t="s">
        <v>467</v>
      </c>
      <c r="B282" t="s">
        <v>468</v>
      </c>
      <c r="C282" s="1"/>
      <c r="D282" s="7"/>
      <c r="E282" s="7"/>
      <c r="F282" s="7"/>
      <c r="G282" s="2"/>
      <c r="H282" s="2">
        <f>VLOOKUP(A282,VAL!$A$3:$F$298,3,FALSE)</f>
        <v>50000</v>
      </c>
      <c r="I282" s="2">
        <v>50000</v>
      </c>
      <c r="J282" s="2">
        <v>39168284.049999997</v>
      </c>
      <c r="K282" s="2">
        <v>42970354</v>
      </c>
      <c r="L282" s="2">
        <v>48222523</v>
      </c>
      <c r="M282" s="2">
        <v>53920768</v>
      </c>
      <c r="N282" s="2">
        <v>57033520</v>
      </c>
      <c r="O282" s="2">
        <v>63185960</v>
      </c>
      <c r="P282" s="2">
        <v>135198.21</v>
      </c>
      <c r="Q282" t="str">
        <f t="shared" si="7"/>
        <v>33049</v>
      </c>
      <c r="R282" s="2">
        <v>23690</v>
      </c>
    </row>
    <row r="283" spans="1:18" x14ac:dyDescent="0.25">
      <c r="A283" t="s">
        <v>38</v>
      </c>
      <c r="B283" t="s">
        <v>39</v>
      </c>
      <c r="C283" s="1"/>
      <c r="D283" s="7"/>
      <c r="E283" s="7"/>
      <c r="F283" s="7"/>
      <c r="G283" s="2"/>
      <c r="H283" s="2">
        <f>VLOOKUP(A283,VAL!$A$3:$F$298,3,FALSE)</f>
        <v>12903727</v>
      </c>
      <c r="I283" s="2">
        <v>12903727</v>
      </c>
      <c r="J283" s="2">
        <v>4842735717</v>
      </c>
      <c r="K283" s="2">
        <v>5260885317</v>
      </c>
      <c r="L283" s="2">
        <v>5814180406</v>
      </c>
      <c r="M283" s="2">
        <v>6344095690</v>
      </c>
      <c r="N283" s="2">
        <v>6813053890</v>
      </c>
      <c r="O283" s="2">
        <v>7299478410</v>
      </c>
      <c r="P283" s="2">
        <v>1198332.95</v>
      </c>
      <c r="Q283" t="str">
        <f t="shared" si="7"/>
        <v>04246</v>
      </c>
      <c r="R283" s="2">
        <v>4295281.75</v>
      </c>
    </row>
    <row r="284" spans="1:18" x14ac:dyDescent="0.25">
      <c r="A284" t="s">
        <v>457</v>
      </c>
      <c r="B284" t="s">
        <v>458</v>
      </c>
      <c r="C284" s="1"/>
      <c r="D284" s="7"/>
      <c r="E284" s="7"/>
      <c r="F284" s="7"/>
      <c r="G284" s="2"/>
      <c r="H284" s="2">
        <f>VLOOKUP(A284,VAL!$A$3:$F$298,3,FALSE)</f>
        <v>3446815</v>
      </c>
      <c r="I284" s="2">
        <v>3446815</v>
      </c>
      <c r="J284" s="2">
        <v>2155606012</v>
      </c>
      <c r="K284" s="2">
        <v>2341539268</v>
      </c>
      <c r="L284" s="2">
        <v>2575885638</v>
      </c>
      <c r="M284" s="2">
        <v>2653340929</v>
      </c>
      <c r="N284" s="2">
        <v>2750786822</v>
      </c>
      <c r="O284" s="2">
        <v>2753788697</v>
      </c>
      <c r="P284" s="2">
        <v>632538.54</v>
      </c>
      <c r="Q284" t="str">
        <f t="shared" si="7"/>
        <v>32363</v>
      </c>
      <c r="R284" s="2">
        <v>2773553.26</v>
      </c>
    </row>
    <row r="285" spans="1:18" x14ac:dyDescent="0.25">
      <c r="A285" t="s">
        <v>585</v>
      </c>
      <c r="B285" t="s">
        <v>586</v>
      </c>
      <c r="C285" s="1"/>
      <c r="D285" s="7"/>
      <c r="E285" s="7"/>
      <c r="F285" s="7"/>
      <c r="G285" s="2"/>
      <c r="H285" s="2">
        <f>VLOOKUP(A285,VAL!$A$3:$F$298,3,FALSE)</f>
        <v>5965626</v>
      </c>
      <c r="I285" s="2">
        <v>5965626</v>
      </c>
      <c r="J285" s="2">
        <v>3052158879</v>
      </c>
      <c r="K285" s="2">
        <v>3392018283</v>
      </c>
      <c r="L285" s="2">
        <v>3388568027</v>
      </c>
      <c r="M285" s="2">
        <v>3511478554</v>
      </c>
      <c r="N285" s="2">
        <v>3624653691</v>
      </c>
      <c r="O285" s="2">
        <v>3789787347</v>
      </c>
      <c r="P285" s="2">
        <v>931880</v>
      </c>
      <c r="Q285" t="str">
        <f t="shared" si="7"/>
        <v>39208</v>
      </c>
      <c r="R285" s="2">
        <v>2826513.6</v>
      </c>
    </row>
    <row r="286" spans="1:18" x14ac:dyDescent="0.25">
      <c r="A286" t="s">
        <v>279</v>
      </c>
      <c r="B286" t="s">
        <v>280</v>
      </c>
      <c r="C286" s="1"/>
      <c r="D286" s="7"/>
      <c r="E286" s="7"/>
      <c r="F286" s="7"/>
      <c r="G286" s="2"/>
      <c r="H286" s="2">
        <f>VLOOKUP(A286,VAL!$A$3:$F$298,3,FALSE)</f>
        <v>1188000</v>
      </c>
      <c r="I286" s="2">
        <v>1188000</v>
      </c>
      <c r="J286" s="2">
        <v>675861681.85000002</v>
      </c>
      <c r="K286" s="2">
        <v>809289830.86000001</v>
      </c>
      <c r="L286" s="2">
        <v>717380231</v>
      </c>
      <c r="M286" s="2">
        <v>724501845</v>
      </c>
      <c r="N286" s="2">
        <v>748576917</v>
      </c>
      <c r="O286" s="2">
        <v>772349649</v>
      </c>
      <c r="P286" s="2">
        <v>0</v>
      </c>
      <c r="Q286" t="str">
        <f t="shared" si="7"/>
        <v>21303</v>
      </c>
      <c r="R286" s="2">
        <v>468222.43</v>
      </c>
    </row>
    <row r="287" spans="1:18" x14ac:dyDescent="0.25">
      <c r="A287" t="s">
        <v>373</v>
      </c>
      <c r="B287" t="s">
        <v>374</v>
      </c>
      <c r="C287" s="1"/>
      <c r="D287" s="7"/>
      <c r="E287" s="7"/>
      <c r="F287" s="7"/>
      <c r="G287" s="2"/>
      <c r="H287" s="2">
        <f>VLOOKUP(A287,VAL!$A$3:$F$298,3,FALSE)</f>
        <v>4750000</v>
      </c>
      <c r="I287" s="2">
        <v>4750000</v>
      </c>
      <c r="J287" s="2">
        <v>3343345029</v>
      </c>
      <c r="K287" s="2">
        <v>3747342714</v>
      </c>
      <c r="L287" s="2">
        <v>4199622702</v>
      </c>
      <c r="M287" s="2">
        <v>4410091546</v>
      </c>
      <c r="N287" s="2">
        <v>4547336625</v>
      </c>
      <c r="O287" s="2">
        <v>4704395157</v>
      </c>
      <c r="P287" s="2">
        <v>124175.29</v>
      </c>
      <c r="Q287" t="str">
        <f t="shared" si="7"/>
        <v>27416</v>
      </c>
      <c r="R287" s="2">
        <v>2416380</v>
      </c>
    </row>
    <row r="288" spans="1:18" x14ac:dyDescent="0.25">
      <c r="A288" t="s">
        <v>253</v>
      </c>
      <c r="B288" t="s">
        <v>254</v>
      </c>
      <c r="C288" s="1"/>
      <c r="D288" s="7"/>
      <c r="E288" s="7"/>
      <c r="F288" s="7"/>
      <c r="G288" s="2"/>
      <c r="H288" s="2">
        <f>VLOOKUP(A288,VAL!$A$3:$F$298,3,FALSE)</f>
        <v>2830000</v>
      </c>
      <c r="I288" s="2">
        <v>2830000</v>
      </c>
      <c r="J288" s="2">
        <v>1280750002.1700001</v>
      </c>
      <c r="K288" s="2">
        <v>1402354937</v>
      </c>
      <c r="L288" s="2">
        <v>1443751464</v>
      </c>
      <c r="M288" s="2">
        <v>1572604706</v>
      </c>
      <c r="N288" s="2">
        <v>1680293065</v>
      </c>
      <c r="O288" s="2">
        <v>1770371214</v>
      </c>
      <c r="P288" s="2">
        <v>0</v>
      </c>
      <c r="Q288" t="str">
        <f t="shared" si="7"/>
        <v>20405</v>
      </c>
      <c r="R288" s="2">
        <v>1364544</v>
      </c>
    </row>
    <row r="289" spans="1:18" x14ac:dyDescent="0.25">
      <c r="A289" t="s">
        <v>293</v>
      </c>
      <c r="B289" t="s">
        <v>294</v>
      </c>
      <c r="C289" s="1"/>
      <c r="D289" s="7"/>
      <c r="E289" s="7"/>
      <c r="F289" s="7"/>
      <c r="G289" s="2"/>
      <c r="H289" s="2">
        <f>VLOOKUP(A289,VAL!$A$3:$F$298,3,FALSE)</f>
        <v>305000</v>
      </c>
      <c r="I289" s="2">
        <v>305000</v>
      </c>
      <c r="J289" s="2">
        <v>183599604</v>
      </c>
      <c r="K289" s="2">
        <v>186551125</v>
      </c>
      <c r="L289" s="2">
        <v>190066820</v>
      </c>
      <c r="M289" s="2">
        <v>187620670</v>
      </c>
      <c r="N289" s="2">
        <v>193028045</v>
      </c>
      <c r="O289" s="2">
        <v>199774187</v>
      </c>
      <c r="P289" s="2">
        <v>22867.83</v>
      </c>
      <c r="Q289" t="str">
        <f t="shared" si="7"/>
        <v>22200</v>
      </c>
      <c r="R289" s="2">
        <v>165830</v>
      </c>
    </row>
    <row r="290" spans="1:18" x14ac:dyDescent="0.25">
      <c r="A290" t="s">
        <v>337</v>
      </c>
      <c r="B290" t="s">
        <v>338</v>
      </c>
      <c r="C290" s="1"/>
      <c r="D290" s="7"/>
      <c r="E290" s="7"/>
      <c r="F290" s="7"/>
      <c r="G290" s="2"/>
      <c r="H290" s="2">
        <f>VLOOKUP(A290,VAL!$A$3:$F$298,3,FALSE)</f>
        <v>724500</v>
      </c>
      <c r="I290" s="2">
        <v>724500</v>
      </c>
      <c r="J290" s="2">
        <v>251466103</v>
      </c>
      <c r="K290" s="2">
        <v>307145191</v>
      </c>
      <c r="L290" s="2">
        <v>283953403</v>
      </c>
      <c r="M290" s="2">
        <v>309266843</v>
      </c>
      <c r="N290" s="2">
        <v>326239913</v>
      </c>
      <c r="O290" s="2">
        <v>346280407</v>
      </c>
      <c r="P290" s="2">
        <v>28869.98</v>
      </c>
      <c r="Q290" t="str">
        <f t="shared" si="7"/>
        <v>25160</v>
      </c>
      <c r="R290" s="2">
        <v>343268.1</v>
      </c>
    </row>
    <row r="291" spans="1:18" x14ac:dyDescent="0.25">
      <c r="A291" t="s">
        <v>132</v>
      </c>
      <c r="B291" t="s">
        <v>133</v>
      </c>
      <c r="C291" s="1"/>
      <c r="D291" s="7"/>
      <c r="E291" s="7"/>
      <c r="F291" s="7"/>
      <c r="G291" s="2"/>
      <c r="H291" s="2">
        <f>VLOOKUP(A291,VAL!$A$3:$F$298,3,FALSE)</f>
        <v>263500</v>
      </c>
      <c r="I291" s="2">
        <v>263500</v>
      </c>
      <c r="J291" s="2">
        <v>84950307</v>
      </c>
      <c r="K291" s="2">
        <v>92398349</v>
      </c>
      <c r="L291" s="2">
        <v>100002976</v>
      </c>
      <c r="M291" s="2">
        <v>109084542</v>
      </c>
      <c r="N291" s="2">
        <v>114807444</v>
      </c>
      <c r="O291" s="2">
        <v>127047906</v>
      </c>
      <c r="P291" s="2">
        <v>26324.53</v>
      </c>
      <c r="Q291" t="str">
        <f t="shared" si="7"/>
        <v>13167</v>
      </c>
      <c r="R291" s="2">
        <v>109445.84</v>
      </c>
    </row>
    <row r="292" spans="1:18" x14ac:dyDescent="0.25">
      <c r="A292" t="s">
        <v>267</v>
      </c>
      <c r="B292" t="s">
        <v>268</v>
      </c>
      <c r="C292" s="1"/>
      <c r="D292" s="7"/>
      <c r="E292" s="7"/>
      <c r="F292" s="7"/>
      <c r="G292" s="2"/>
      <c r="H292" s="2">
        <f>VLOOKUP(A292,VAL!$A$3:$F$298,3,FALSE)</f>
        <v>560000</v>
      </c>
      <c r="I292" s="2">
        <v>560000</v>
      </c>
      <c r="J292" s="2">
        <v>399091980.05000001</v>
      </c>
      <c r="K292" s="2">
        <v>444913402.27999997</v>
      </c>
      <c r="L292" s="2">
        <v>462095244</v>
      </c>
      <c r="M292" s="2">
        <v>479181612</v>
      </c>
      <c r="N292" s="2">
        <v>526970999</v>
      </c>
      <c r="O292" s="2">
        <v>575366653</v>
      </c>
      <c r="P292" s="2">
        <v>108838.83</v>
      </c>
      <c r="Q292" t="str">
        <f t="shared" si="7"/>
        <v>21232</v>
      </c>
      <c r="R292" s="2">
        <v>284280</v>
      </c>
    </row>
    <row r="293" spans="1:18" x14ac:dyDescent="0.25">
      <c r="A293" t="s">
        <v>156</v>
      </c>
      <c r="B293" t="s">
        <v>157</v>
      </c>
      <c r="C293" s="1"/>
      <c r="D293" s="7"/>
      <c r="E293" s="7"/>
      <c r="F293" s="7"/>
      <c r="G293" s="2"/>
      <c r="H293" s="2">
        <f>VLOOKUP(A293,VAL!$A$3:$F$298,3,FALSE)</f>
        <v>500000</v>
      </c>
      <c r="I293" s="2">
        <v>500000</v>
      </c>
      <c r="J293" s="2">
        <v>96340482</v>
      </c>
      <c r="K293" s="2">
        <v>113283936</v>
      </c>
      <c r="L293" s="2">
        <v>107216761</v>
      </c>
      <c r="M293" s="2">
        <v>110866831</v>
      </c>
      <c r="N293" s="2">
        <v>116076080</v>
      </c>
      <c r="O293" s="2">
        <v>120430049</v>
      </c>
      <c r="P293" s="2">
        <v>17201.099999999999</v>
      </c>
      <c r="Q293" t="str">
        <f t="shared" si="7"/>
        <v>14117</v>
      </c>
      <c r="R293" s="2">
        <v>134184.82</v>
      </c>
    </row>
    <row r="294" spans="1:18" x14ac:dyDescent="0.25">
      <c r="A294" t="s">
        <v>237</v>
      </c>
      <c r="B294" t="s">
        <v>238</v>
      </c>
      <c r="C294" s="1"/>
      <c r="D294" s="7"/>
      <c r="E294" s="7"/>
      <c r="F294" s="7"/>
      <c r="G294" s="2"/>
      <c r="H294" s="2">
        <f>VLOOKUP(A294,VAL!$A$3:$F$298,3,FALSE)</f>
        <v>75000</v>
      </c>
      <c r="I294" s="2">
        <v>75000</v>
      </c>
      <c r="J294" s="2">
        <v>51035246</v>
      </c>
      <c r="K294" s="2">
        <v>54450807</v>
      </c>
      <c r="L294" s="2">
        <v>53692422</v>
      </c>
      <c r="M294" s="2">
        <v>57585400</v>
      </c>
      <c r="N294" s="2">
        <v>58496691</v>
      </c>
      <c r="O294" s="2">
        <v>59387112</v>
      </c>
      <c r="P294" s="2">
        <v>6544.71</v>
      </c>
      <c r="Q294" t="str">
        <f t="shared" si="7"/>
        <v>20094</v>
      </c>
      <c r="R294" s="2">
        <v>35535</v>
      </c>
    </row>
    <row r="295" spans="1:18" x14ac:dyDescent="0.25">
      <c r="A295" t="s">
        <v>80</v>
      </c>
      <c r="B295" t="s">
        <v>81</v>
      </c>
      <c r="C295" s="1"/>
      <c r="D295" s="7"/>
      <c r="E295" s="7"/>
      <c r="F295" s="7"/>
      <c r="G295" s="2"/>
      <c r="H295" s="2">
        <f>VLOOKUP(A295,VAL!$A$3:$F$298,3,FALSE)</f>
        <v>4750000</v>
      </c>
      <c r="I295" s="2">
        <v>4750000</v>
      </c>
      <c r="J295" s="2">
        <v>1928689220</v>
      </c>
      <c r="K295" s="2">
        <v>2109676574</v>
      </c>
      <c r="L295" s="2">
        <v>2211610026</v>
      </c>
      <c r="M295" s="2">
        <v>2389861180</v>
      </c>
      <c r="N295" s="2">
        <v>2572302221</v>
      </c>
      <c r="O295" s="2">
        <v>2765119695</v>
      </c>
      <c r="P295" s="2">
        <v>199736.4</v>
      </c>
      <c r="Q295" t="str">
        <f t="shared" si="7"/>
        <v>08404</v>
      </c>
      <c r="R295" s="2">
        <v>2369000</v>
      </c>
    </row>
    <row r="296" spans="1:18" x14ac:dyDescent="0.25">
      <c r="A296" t="s">
        <v>563</v>
      </c>
      <c r="B296" t="s">
        <v>564</v>
      </c>
      <c r="C296" s="1"/>
      <c r="D296" s="7"/>
      <c r="E296" s="7"/>
      <c r="F296" s="7"/>
      <c r="G296" s="2"/>
      <c r="H296" s="2">
        <f>VLOOKUP(A296,VAL!$A$3:$F$298,3,FALSE)</f>
        <v>14400000</v>
      </c>
      <c r="I296" s="2">
        <v>14400000</v>
      </c>
      <c r="J296" s="2">
        <v>5331897156</v>
      </c>
      <c r="K296" s="2">
        <v>5679962162</v>
      </c>
      <c r="L296" s="2">
        <v>5978073740</v>
      </c>
      <c r="M296" s="2">
        <v>6210148956</v>
      </c>
      <c r="N296" s="2">
        <v>6528531676</v>
      </c>
      <c r="O296" s="2">
        <v>6738551841</v>
      </c>
      <c r="P296" s="2">
        <v>4667043.03</v>
      </c>
      <c r="Q296" t="str">
        <f t="shared" si="7"/>
        <v>39007</v>
      </c>
      <c r="R296" s="2">
        <v>6727915.1799999997</v>
      </c>
    </row>
    <row r="297" spans="1:18" x14ac:dyDescent="0.25">
      <c r="A297" t="s">
        <v>487</v>
      </c>
      <c r="B297" t="s">
        <v>488</v>
      </c>
      <c r="C297" s="1"/>
      <c r="D297" s="7"/>
      <c r="E297" s="7"/>
      <c r="F297" s="7"/>
      <c r="G297" s="2"/>
      <c r="H297" s="2">
        <f>VLOOKUP(A297,VAL!$A$3:$F$298,3,FALSE)</f>
        <v>11700000</v>
      </c>
      <c r="I297" s="2">
        <v>11700000</v>
      </c>
      <c r="J297" s="2">
        <v>3361517539</v>
      </c>
      <c r="K297" s="2">
        <v>3635546669</v>
      </c>
      <c r="L297" s="2">
        <v>4007030292</v>
      </c>
      <c r="M297" s="2">
        <v>4286518336</v>
      </c>
      <c r="N297" s="2">
        <v>4605382461</v>
      </c>
      <c r="O297" s="2">
        <v>4902867101</v>
      </c>
      <c r="P297" s="2">
        <v>976136.93</v>
      </c>
      <c r="Q297" t="str">
        <f t="shared" si="7"/>
        <v>34002</v>
      </c>
      <c r="R297" s="2">
        <v>4306305.03</v>
      </c>
    </row>
    <row r="298" spans="1:18" x14ac:dyDescent="0.25">
      <c r="A298" t="s">
        <v>581</v>
      </c>
      <c r="B298" t="s">
        <v>582</v>
      </c>
      <c r="C298" s="1"/>
      <c r="D298" s="7"/>
      <c r="E298" s="7"/>
      <c r="F298" s="7"/>
      <c r="G298" s="2"/>
      <c r="H298" s="2">
        <f>VLOOKUP(A298,VAL!$A$3:$F$298,3,FALSE)</f>
        <v>900000</v>
      </c>
      <c r="I298" s="2">
        <v>900000</v>
      </c>
      <c r="J298" s="2">
        <v>479971758</v>
      </c>
      <c r="K298" s="2">
        <v>515770322</v>
      </c>
      <c r="L298" s="2">
        <v>537957453</v>
      </c>
      <c r="M298" s="2">
        <v>558643926</v>
      </c>
      <c r="N298" s="2">
        <v>570836382</v>
      </c>
      <c r="O298" s="2">
        <v>596936912</v>
      </c>
      <c r="P298" s="2">
        <v>355783.84</v>
      </c>
      <c r="Q298" t="str">
        <f t="shared" si="7"/>
        <v>39205</v>
      </c>
      <c r="R298" s="2">
        <v>426420</v>
      </c>
    </row>
  </sheetData>
  <autoFilter ref="A2:R2">
    <sortState ref="A3:O298">
      <sortCondition ref="B2"/>
    </sortState>
  </autoFilter>
  <conditionalFormatting sqref="A3">
    <cfRule type="duplicateValues" dxfId="5" priority="2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18"/>
  <sheetViews>
    <sheetView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7" sqref="B7"/>
    </sheetView>
  </sheetViews>
  <sheetFormatPr defaultRowHeight="15" x14ac:dyDescent="0.25"/>
  <cols>
    <col min="1" max="1" width="9.140625" style="41"/>
    <col min="2" max="2" width="23.5703125" style="41" bestFit="1" customWidth="1"/>
    <col min="3" max="3" width="17.85546875" style="41" bestFit="1" customWidth="1"/>
    <col min="4" max="4" width="17.85546875" style="41" customWidth="1"/>
    <col min="5" max="5" width="11.28515625" style="41" bestFit="1" customWidth="1"/>
    <col min="6" max="6" width="16.7109375" style="43" bestFit="1" customWidth="1"/>
    <col min="7" max="7" width="11" style="41" customWidth="1"/>
    <col min="8" max="8" width="9.85546875" style="41" customWidth="1"/>
    <col min="9" max="12" width="13.85546875" style="50" bestFit="1" customWidth="1"/>
    <col min="13" max="13" width="11" style="50" customWidth="1"/>
    <col min="14" max="18" width="13.28515625" style="50" bestFit="1" customWidth="1"/>
    <col min="19" max="19" width="7.7109375" style="50" customWidth="1"/>
    <col min="20" max="24" width="13.85546875" style="41" bestFit="1" customWidth="1"/>
    <col min="25" max="25" width="4.85546875" style="41" customWidth="1"/>
    <col min="26" max="26" width="13.85546875" style="41" bestFit="1" customWidth="1"/>
    <col min="27" max="27" width="13.140625" style="41" customWidth="1"/>
    <col min="28" max="16384" width="9.140625" style="41"/>
  </cols>
  <sheetData>
    <row r="1" spans="1:30" customFormat="1" x14ac:dyDescent="0.25">
      <c r="A1" s="4">
        <v>1</v>
      </c>
      <c r="B1" s="4">
        <v>2</v>
      </c>
      <c r="C1" s="4">
        <v>3</v>
      </c>
      <c r="D1" s="4">
        <v>4</v>
      </c>
      <c r="E1" s="4">
        <f>1+D1</f>
        <v>5</v>
      </c>
      <c r="F1" s="4">
        <f t="shared" ref="F1:G1" si="0">1+E1</f>
        <v>6</v>
      </c>
      <c r="G1" s="39">
        <f t="shared" si="0"/>
        <v>7</v>
      </c>
      <c r="H1" s="39">
        <f t="shared" ref="H1" si="1">1+G1</f>
        <v>8</v>
      </c>
      <c r="I1" s="39">
        <f t="shared" ref="I1" si="2">1+H1</f>
        <v>9</v>
      </c>
      <c r="J1" s="39">
        <f t="shared" ref="J1" si="3">1+I1</f>
        <v>10</v>
      </c>
      <c r="K1" s="39">
        <f t="shared" ref="K1" si="4">1+J1</f>
        <v>11</v>
      </c>
      <c r="L1" s="39">
        <f t="shared" ref="L1" si="5">1+K1</f>
        <v>12</v>
      </c>
      <c r="M1" s="39">
        <f t="shared" ref="M1" si="6">1+L1</f>
        <v>13</v>
      </c>
      <c r="N1" s="39">
        <f t="shared" ref="N1" si="7">1+M1</f>
        <v>14</v>
      </c>
      <c r="O1" s="39">
        <f t="shared" ref="O1" si="8">1+N1</f>
        <v>15</v>
      </c>
      <c r="P1" s="39">
        <f t="shared" ref="P1" si="9">1+O1</f>
        <v>16</v>
      </c>
      <c r="Q1" s="39">
        <f t="shared" ref="Q1" si="10">1+P1</f>
        <v>17</v>
      </c>
      <c r="R1" s="39">
        <f t="shared" ref="R1" si="11">1+Q1</f>
        <v>18</v>
      </c>
      <c r="S1" s="39">
        <f t="shared" ref="S1" si="12">1+R1</f>
        <v>19</v>
      </c>
      <c r="T1" s="39">
        <f t="shared" ref="T1" si="13">1+S1</f>
        <v>20</v>
      </c>
      <c r="U1" s="39">
        <f t="shared" ref="U1" si="14">1+T1</f>
        <v>21</v>
      </c>
      <c r="V1" s="39">
        <f t="shared" ref="V1" si="15">1+U1</f>
        <v>22</v>
      </c>
      <c r="W1" s="39">
        <f t="shared" ref="W1" si="16">1+V1</f>
        <v>23</v>
      </c>
      <c r="X1" s="39">
        <f t="shared" ref="X1" si="17">1+W1</f>
        <v>24</v>
      </c>
      <c r="Y1" s="39">
        <f t="shared" ref="Y1" si="18">1+X1</f>
        <v>25</v>
      </c>
      <c r="Z1" s="39">
        <f t="shared" ref="Z1" si="19">1+Y1</f>
        <v>26</v>
      </c>
      <c r="AA1" s="39">
        <f t="shared" ref="AA1" si="20">1+Z1</f>
        <v>27</v>
      </c>
    </row>
    <row r="2" spans="1:30" x14ac:dyDescent="0.25">
      <c r="G2" s="42"/>
      <c r="H2" s="87" t="s">
        <v>612</v>
      </c>
      <c r="I2" s="76">
        <v>2021</v>
      </c>
      <c r="J2" s="88">
        <v>2022</v>
      </c>
      <c r="K2" s="88">
        <v>2023</v>
      </c>
      <c r="L2" s="88">
        <v>2024</v>
      </c>
      <c r="M2" s="88"/>
      <c r="N2" s="44"/>
      <c r="O2" s="44"/>
      <c r="P2" s="44"/>
      <c r="Q2" s="44"/>
      <c r="R2" s="90"/>
      <c r="S2" s="44"/>
    </row>
    <row r="3" spans="1:30" x14ac:dyDescent="0.25">
      <c r="G3" s="42"/>
      <c r="H3" s="87" t="s">
        <v>625</v>
      </c>
      <c r="I3" s="76" t="s">
        <v>621</v>
      </c>
      <c r="J3" s="88" t="s">
        <v>622</v>
      </c>
      <c r="K3" s="88" t="s">
        <v>623</v>
      </c>
      <c r="L3" s="88" t="s">
        <v>980</v>
      </c>
      <c r="M3" s="88"/>
      <c r="N3" s="44"/>
      <c r="O3" s="44"/>
      <c r="P3" s="44"/>
      <c r="Q3" s="44"/>
      <c r="R3" s="90"/>
      <c r="S3" s="44"/>
    </row>
    <row r="4" spans="1:30" x14ac:dyDescent="0.25">
      <c r="C4" s="45"/>
      <c r="D4" s="45"/>
      <c r="G4" s="46"/>
      <c r="H4" s="87" t="s">
        <v>651</v>
      </c>
      <c r="I4" s="46">
        <v>0</v>
      </c>
      <c r="J4" s="47">
        <v>9.9466223175122357E-3</v>
      </c>
      <c r="K4" s="47">
        <v>2.1508880308565615E-2</v>
      </c>
      <c r="L4" s="47">
        <v>3.0157209705268879E-2</v>
      </c>
      <c r="M4" s="47"/>
      <c r="N4" s="47"/>
      <c r="O4" s="47"/>
      <c r="P4" s="47"/>
      <c r="Q4" s="47"/>
      <c r="R4" s="47"/>
      <c r="S4" s="47"/>
    </row>
    <row r="5" spans="1:30" ht="15.75" thickBot="1" x14ac:dyDescent="0.3">
      <c r="A5" s="91" t="s">
        <v>1014</v>
      </c>
      <c r="B5" s="48"/>
      <c r="D5" s="49"/>
      <c r="I5" s="51" t="s">
        <v>1012</v>
      </c>
      <c r="J5" s="51" t="s">
        <v>1013</v>
      </c>
      <c r="K5" s="51" t="s">
        <v>1013</v>
      </c>
      <c r="L5" s="51" t="s">
        <v>1013</v>
      </c>
      <c r="N5" s="103" t="s">
        <v>652</v>
      </c>
      <c r="O5" s="103"/>
      <c r="P5" s="103"/>
      <c r="Q5" s="103"/>
      <c r="R5" s="90"/>
      <c r="S5" s="51"/>
      <c r="U5" s="51" t="s">
        <v>1012</v>
      </c>
      <c r="V5" s="51" t="s">
        <v>1013</v>
      </c>
      <c r="W5" s="51" t="s">
        <v>1013</v>
      </c>
      <c r="X5" s="51" t="s">
        <v>1013</v>
      </c>
    </row>
    <row r="6" spans="1:30" ht="30.75" thickBot="1" x14ac:dyDescent="0.3">
      <c r="A6" s="52" t="s">
        <v>595</v>
      </c>
      <c r="B6" s="53" t="s">
        <v>596</v>
      </c>
      <c r="C6" s="78" t="s">
        <v>1000</v>
      </c>
      <c r="D6" s="54" t="s">
        <v>653</v>
      </c>
      <c r="E6" s="55" t="s">
        <v>654</v>
      </c>
      <c r="F6" s="56" t="s">
        <v>655</v>
      </c>
      <c r="G6" s="57" t="s">
        <v>656</v>
      </c>
      <c r="H6" s="57" t="s">
        <v>657</v>
      </c>
      <c r="I6" s="89" t="s">
        <v>659</v>
      </c>
      <c r="J6" s="89" t="s">
        <v>660</v>
      </c>
      <c r="K6" s="89" t="s">
        <v>981</v>
      </c>
      <c r="L6" s="89" t="s">
        <v>1001</v>
      </c>
      <c r="N6" s="58" t="s">
        <v>661</v>
      </c>
      <c r="O6" s="58" t="s">
        <v>662</v>
      </c>
      <c r="P6" s="58" t="s">
        <v>996</v>
      </c>
      <c r="Q6" s="58" t="s">
        <v>982</v>
      </c>
      <c r="R6" s="58" t="s">
        <v>1002</v>
      </c>
      <c r="S6" s="41"/>
      <c r="T6" s="93" t="s">
        <v>658</v>
      </c>
      <c r="U6" s="89" t="s">
        <v>659</v>
      </c>
      <c r="V6" s="89" t="s">
        <v>660</v>
      </c>
      <c r="W6" s="89" t="s">
        <v>981</v>
      </c>
      <c r="X6" s="89" t="s">
        <v>1001</v>
      </c>
      <c r="Z6" s="89" t="s">
        <v>983</v>
      </c>
      <c r="AA6" s="89" t="s">
        <v>984</v>
      </c>
    </row>
    <row r="7" spans="1:30" x14ac:dyDescent="0.25">
      <c r="A7" s="59" t="s">
        <v>640</v>
      </c>
      <c r="B7" s="59" t="s">
        <v>663</v>
      </c>
      <c r="C7" s="63">
        <f>SUM(C9:C318)</f>
        <v>1100308.4299999995</v>
      </c>
      <c r="D7" s="63">
        <f>SUM(D9:D318)</f>
        <v>1100308.4299999995</v>
      </c>
      <c r="E7" s="61" t="s">
        <v>664</v>
      </c>
      <c r="F7" s="43">
        <f>COUNTIF(F9:F315,"Yes")</f>
        <v>44</v>
      </c>
      <c r="G7" s="60">
        <f>SUM(G9:G315)</f>
        <v>2832.05</v>
      </c>
      <c r="H7" s="62">
        <f>SUM(H9:H315)</f>
        <v>2836.05</v>
      </c>
      <c r="I7" s="63">
        <f t="shared" ref="I7:K7" si="21">SUM(I9:I318)</f>
        <v>1100308.4299999995</v>
      </c>
      <c r="J7" s="63">
        <f t="shared" si="21"/>
        <v>1111229.5753246585</v>
      </c>
      <c r="K7" s="63">
        <f t="shared" si="21"/>
        <v>1135080.6955964735</v>
      </c>
      <c r="L7" s="63">
        <f t="shared" ref="L7" si="22">SUM(L9:L318)</f>
        <v>1169241.2005705833</v>
      </c>
      <c r="N7" s="63">
        <f>SUM(N9:N315)</f>
        <v>3.9999999999999658</v>
      </c>
      <c r="O7" s="63">
        <f t="shared" ref="O7:Q7" si="23">SUM(O9:O315)</f>
        <v>3.9999999999999658</v>
      </c>
      <c r="P7" s="63">
        <f t="shared" si="23"/>
        <v>3.9999999999999658</v>
      </c>
      <c r="Q7" s="63">
        <f t="shared" si="23"/>
        <v>3.9999999999999658</v>
      </c>
      <c r="R7" s="63">
        <f t="shared" ref="R7" si="24">SUM(R9:R315)</f>
        <v>3.9999999999999658</v>
      </c>
      <c r="S7" s="41"/>
      <c r="T7" s="63">
        <f>SUM(T9:T318)</f>
        <v>1090642.2400000007</v>
      </c>
      <c r="U7" s="63">
        <f t="shared" ref="U7" si="25">SUM(U9:U318)</f>
        <v>1100312.4299999995</v>
      </c>
      <c r="V7" s="63">
        <f t="shared" ref="V7" si="26">SUM(V9:V318)</f>
        <v>1111233.6200000001</v>
      </c>
      <c r="W7" s="63">
        <f t="shared" ref="W7:AA7" si="27">SUM(W9:W318)</f>
        <v>1135084.7199999995</v>
      </c>
      <c r="X7" s="63">
        <f t="shared" ref="X7" si="28">SUM(X9:X318)</f>
        <v>1169245.2599999991</v>
      </c>
      <c r="Z7" s="63">
        <f>SUM(Z9:Z318)</f>
        <v>1088447.6299999994</v>
      </c>
      <c r="AA7" s="63">
        <f t="shared" si="27"/>
        <v>2.1032064978498966E-12</v>
      </c>
    </row>
    <row r="8" spans="1:30" ht="8.25" customHeight="1" x14ac:dyDescent="0.25">
      <c r="A8" s="59"/>
      <c r="B8" s="59"/>
      <c r="C8" s="60"/>
      <c r="D8" s="60"/>
      <c r="E8" s="61"/>
      <c r="G8" s="60"/>
      <c r="H8" s="62"/>
      <c r="I8" s="63"/>
      <c r="J8" s="63"/>
      <c r="K8" s="63"/>
      <c r="L8" s="63"/>
      <c r="N8" s="63"/>
      <c r="O8" s="63"/>
      <c r="P8" s="63"/>
      <c r="Q8" s="63"/>
      <c r="R8" s="63"/>
      <c r="S8" s="41"/>
      <c r="T8" s="63"/>
      <c r="U8" s="63"/>
      <c r="V8" s="63"/>
      <c r="W8" s="63"/>
      <c r="X8" s="63"/>
      <c r="Z8" s="63"/>
      <c r="AA8" s="63"/>
    </row>
    <row r="9" spans="1:30" x14ac:dyDescent="0.25">
      <c r="A9" s="79" t="s">
        <v>0</v>
      </c>
      <c r="B9" s="79" t="s">
        <v>665</v>
      </c>
      <c r="C9" s="75">
        <v>56.48</v>
      </c>
      <c r="D9" s="75">
        <v>56.48</v>
      </c>
      <c r="E9" s="76" t="str">
        <f>IF(C9&gt;100,"Yes","No")</f>
        <v>No</v>
      </c>
      <c r="F9" s="76" t="s">
        <v>666</v>
      </c>
      <c r="G9" s="45">
        <v>0</v>
      </c>
      <c r="H9" s="45">
        <v>0</v>
      </c>
      <c r="I9" s="92">
        <f>(IF(E9="Yes",(D9*(1+SY201920Growth)),D9))</f>
        <v>56.48</v>
      </c>
      <c r="J9" s="92">
        <f>(IF(E9="Yes",((C9*(1+SY201920Growth))*(1+SY202021Growth)),C9))</f>
        <v>56.48</v>
      </c>
      <c r="K9" s="92">
        <f t="shared" ref="K9:K72" si="29">(IF(E9="Yes",(((C9*(1+SY201920Growth))*(1+SY202021Growth))*(1+SY202122growth)),C9))</f>
        <v>56.48</v>
      </c>
      <c r="L9" s="92">
        <f t="shared" ref="L9:L72" si="30">(IF(E9="Yes",((((C9*(1+SY201920Growth))*(1+SY202021Growth))*(1+SY202122growth))*(1+SY202223growth)),C9))</f>
        <v>56.48</v>
      </c>
      <c r="N9" s="66">
        <f>-$G9+$H9</f>
        <v>0</v>
      </c>
      <c r="O9" s="66">
        <f t="shared" ref="O9:R24" si="31">-$G9+$H9</f>
        <v>0</v>
      </c>
      <c r="P9" s="66">
        <f t="shared" si="31"/>
        <v>0</v>
      </c>
      <c r="Q9" s="66">
        <f t="shared" si="31"/>
        <v>0</v>
      </c>
      <c r="R9" s="66">
        <f t="shared" si="31"/>
        <v>0</v>
      </c>
      <c r="S9" s="41"/>
      <c r="T9" s="92">
        <v>53.1</v>
      </c>
      <c r="U9" s="92">
        <f>ROUND(SUM(I9,O9),2)</f>
        <v>56.48</v>
      </c>
      <c r="V9" s="92">
        <f>ROUND(SUM(J9,P9),2)</f>
        <v>56.48</v>
      </c>
      <c r="W9" s="92">
        <f>ROUND(SUM(K9,Q9),2)</f>
        <v>56.48</v>
      </c>
      <c r="X9" s="92">
        <f>ROUND(SUM(L9,R9),2)</f>
        <v>56.48</v>
      </c>
      <c r="Z9" s="74">
        <v>47.64</v>
      </c>
      <c r="AA9" s="74">
        <v>0</v>
      </c>
      <c r="AB9" s="74"/>
      <c r="AC9" s="74"/>
      <c r="AD9" s="74"/>
    </row>
    <row r="10" spans="1:30" x14ac:dyDescent="0.25">
      <c r="A10" s="79" t="s">
        <v>2</v>
      </c>
      <c r="B10" s="79" t="s">
        <v>667</v>
      </c>
      <c r="C10" s="75">
        <v>18.8</v>
      </c>
      <c r="D10" s="75">
        <v>18.8</v>
      </c>
      <c r="E10" s="76" t="str">
        <f t="shared" ref="E10:E73" si="32">IF(C10&gt;100,"Yes","No")</f>
        <v>No</v>
      </c>
      <c r="F10" s="76" t="s">
        <v>668</v>
      </c>
      <c r="G10" s="45">
        <v>0</v>
      </c>
      <c r="H10" s="45">
        <v>0</v>
      </c>
      <c r="I10" s="92">
        <f t="shared" ref="I10:I72" si="33">(IF(E10="Yes",(D10*(1+SY201920Growth)),D10))</f>
        <v>18.8</v>
      </c>
      <c r="J10" s="92">
        <f t="shared" ref="J10:J72" si="34">(IF(E10="Yes",((C10*(1+SY201920Growth))*(1+SY202021Growth)),C10))</f>
        <v>18.8</v>
      </c>
      <c r="K10" s="92">
        <f t="shared" si="29"/>
        <v>18.8</v>
      </c>
      <c r="L10" s="92">
        <f t="shared" si="30"/>
        <v>18.8</v>
      </c>
      <c r="N10" s="66">
        <f t="shared" ref="N10:R73" si="35">-$G10+$H10</f>
        <v>0</v>
      </c>
      <c r="O10" s="66">
        <f t="shared" si="31"/>
        <v>0</v>
      </c>
      <c r="P10" s="66">
        <f t="shared" si="31"/>
        <v>0</v>
      </c>
      <c r="Q10" s="66">
        <f t="shared" si="31"/>
        <v>0</v>
      </c>
      <c r="R10" s="66">
        <f t="shared" si="31"/>
        <v>0</v>
      </c>
      <c r="S10" s="41"/>
      <c r="T10" s="92">
        <v>12.5</v>
      </c>
      <c r="U10" s="92">
        <f t="shared" ref="U10:X73" si="36">ROUND(SUM(I10,O10),2)</f>
        <v>18.8</v>
      </c>
      <c r="V10" s="92">
        <f t="shared" si="36"/>
        <v>18.8</v>
      </c>
      <c r="W10" s="92">
        <f t="shared" si="36"/>
        <v>18.8</v>
      </c>
      <c r="X10" s="92">
        <f t="shared" si="36"/>
        <v>18.8</v>
      </c>
      <c r="Z10" s="74">
        <v>13.6</v>
      </c>
      <c r="AA10" s="74">
        <v>0</v>
      </c>
      <c r="AB10" s="74"/>
      <c r="AC10" s="74"/>
      <c r="AD10" s="74"/>
    </row>
    <row r="11" spans="1:30" x14ac:dyDescent="0.25">
      <c r="A11" s="79" t="s">
        <v>4</v>
      </c>
      <c r="B11" s="79" t="s">
        <v>669</v>
      </c>
      <c r="C11" s="75">
        <v>4520.51</v>
      </c>
      <c r="D11" s="75">
        <v>4520.51</v>
      </c>
      <c r="E11" s="76" t="str">
        <f t="shared" si="32"/>
        <v>Yes</v>
      </c>
      <c r="F11" s="76" t="s">
        <v>666</v>
      </c>
      <c r="G11" s="45">
        <v>0</v>
      </c>
      <c r="H11" s="45">
        <v>0</v>
      </c>
      <c r="I11" s="92">
        <f t="shared" si="33"/>
        <v>4520.51</v>
      </c>
      <c r="J11" s="92">
        <f t="shared" si="34"/>
        <v>4565.4738056525375</v>
      </c>
      <c r="K11" s="92">
        <f t="shared" si="29"/>
        <v>4663.6720352902103</v>
      </c>
      <c r="L11" s="92">
        <f t="shared" si="30"/>
        <v>4804.3153708550553</v>
      </c>
      <c r="N11" s="66">
        <f t="shared" si="35"/>
        <v>0</v>
      </c>
      <c r="O11" s="66">
        <f t="shared" si="31"/>
        <v>0</v>
      </c>
      <c r="P11" s="66">
        <f t="shared" si="31"/>
        <v>0</v>
      </c>
      <c r="Q11" s="66">
        <f t="shared" si="31"/>
        <v>0</v>
      </c>
      <c r="R11" s="66">
        <f t="shared" si="31"/>
        <v>0</v>
      </c>
      <c r="S11" s="41"/>
      <c r="T11" s="92">
        <v>4419.3100000000004</v>
      </c>
      <c r="U11" s="92">
        <f t="shared" si="36"/>
        <v>4520.51</v>
      </c>
      <c r="V11" s="92">
        <f t="shared" si="36"/>
        <v>4565.47</v>
      </c>
      <c r="W11" s="92">
        <f t="shared" si="36"/>
        <v>4663.67</v>
      </c>
      <c r="X11" s="92">
        <f t="shared" si="36"/>
        <v>4804.32</v>
      </c>
      <c r="Z11" s="74">
        <v>4349.8</v>
      </c>
      <c r="AA11" s="74">
        <v>0</v>
      </c>
      <c r="AB11" s="74"/>
      <c r="AC11" s="74"/>
      <c r="AD11" s="74"/>
    </row>
    <row r="12" spans="1:30" x14ac:dyDescent="0.25">
      <c r="A12" s="79" t="s">
        <v>6</v>
      </c>
      <c r="B12" s="79" t="s">
        <v>670</v>
      </c>
      <c r="C12" s="75">
        <v>189.99</v>
      </c>
      <c r="D12" s="75">
        <v>189.99</v>
      </c>
      <c r="E12" s="76" t="str">
        <f t="shared" si="32"/>
        <v>Yes</v>
      </c>
      <c r="F12" s="76" t="s">
        <v>666</v>
      </c>
      <c r="G12" s="45">
        <v>0</v>
      </c>
      <c r="H12" s="45">
        <v>0</v>
      </c>
      <c r="I12" s="92">
        <f t="shared" si="33"/>
        <v>189.99</v>
      </c>
      <c r="J12" s="92">
        <f t="shared" si="34"/>
        <v>191.87975877410415</v>
      </c>
      <c r="K12" s="92">
        <f t="shared" si="29"/>
        <v>196.00687753921281</v>
      </c>
      <c r="L12" s="92">
        <f t="shared" si="30"/>
        <v>201.91789804883783</v>
      </c>
      <c r="N12" s="66">
        <f t="shared" si="35"/>
        <v>0</v>
      </c>
      <c r="O12" s="66">
        <f t="shared" si="31"/>
        <v>0</v>
      </c>
      <c r="P12" s="66">
        <f t="shared" si="31"/>
        <v>0</v>
      </c>
      <c r="Q12" s="66">
        <f t="shared" si="31"/>
        <v>0</v>
      </c>
      <c r="R12" s="66">
        <f t="shared" si="31"/>
        <v>0</v>
      </c>
      <c r="S12" s="41"/>
      <c r="T12" s="92">
        <v>197.93</v>
      </c>
      <c r="U12" s="92">
        <f t="shared" si="36"/>
        <v>189.99</v>
      </c>
      <c r="V12" s="92">
        <f t="shared" si="36"/>
        <v>191.88</v>
      </c>
      <c r="W12" s="92">
        <f t="shared" si="36"/>
        <v>196.01</v>
      </c>
      <c r="X12" s="92">
        <f t="shared" si="36"/>
        <v>201.92</v>
      </c>
      <c r="Z12" s="74">
        <v>193.53</v>
      </c>
      <c r="AA12" s="74">
        <v>0</v>
      </c>
      <c r="AB12" s="74"/>
      <c r="AC12" s="74"/>
      <c r="AD12" s="74"/>
    </row>
    <row r="13" spans="1:30" x14ac:dyDescent="0.25">
      <c r="A13" s="79" t="s">
        <v>8</v>
      </c>
      <c r="B13" s="79" t="s">
        <v>671</v>
      </c>
      <c r="C13" s="75">
        <v>349</v>
      </c>
      <c r="D13" s="75">
        <v>349</v>
      </c>
      <c r="E13" s="76" t="str">
        <f t="shared" si="32"/>
        <v>Yes</v>
      </c>
      <c r="F13" s="76" t="s">
        <v>666</v>
      </c>
      <c r="G13" s="45">
        <v>0</v>
      </c>
      <c r="H13" s="45">
        <v>0</v>
      </c>
      <c r="I13" s="92">
        <f t="shared" si="33"/>
        <v>349</v>
      </c>
      <c r="J13" s="92">
        <f t="shared" si="34"/>
        <v>352.47137118881176</v>
      </c>
      <c r="K13" s="92">
        <f t="shared" si="29"/>
        <v>360.05263572390794</v>
      </c>
      <c r="L13" s="92">
        <f t="shared" si="30"/>
        <v>370.91081856436864</v>
      </c>
      <c r="N13" s="66">
        <f t="shared" si="35"/>
        <v>0</v>
      </c>
      <c r="O13" s="66">
        <f t="shared" si="31"/>
        <v>0</v>
      </c>
      <c r="P13" s="66">
        <f t="shared" si="31"/>
        <v>0</v>
      </c>
      <c r="Q13" s="66">
        <f t="shared" si="31"/>
        <v>0</v>
      </c>
      <c r="R13" s="66">
        <f t="shared" si="31"/>
        <v>0</v>
      </c>
      <c r="S13" s="41"/>
      <c r="T13" s="92">
        <v>350.95</v>
      </c>
      <c r="U13" s="92">
        <f t="shared" si="36"/>
        <v>349</v>
      </c>
      <c r="V13" s="92">
        <f t="shared" si="36"/>
        <v>352.47</v>
      </c>
      <c r="W13" s="92">
        <f t="shared" si="36"/>
        <v>360.05</v>
      </c>
      <c r="X13" s="92">
        <f t="shared" si="36"/>
        <v>370.91</v>
      </c>
      <c r="Z13" s="74">
        <v>355.95</v>
      </c>
      <c r="AA13" s="74">
        <v>0</v>
      </c>
      <c r="AB13" s="74"/>
      <c r="AC13" s="74"/>
      <c r="AD13" s="74"/>
    </row>
    <row r="14" spans="1:30" x14ac:dyDescent="0.25">
      <c r="A14" s="79" t="s">
        <v>10</v>
      </c>
      <c r="B14" s="79" t="s">
        <v>672</v>
      </c>
      <c r="C14" s="75">
        <v>2587.13</v>
      </c>
      <c r="D14" s="75">
        <v>2587.13</v>
      </c>
      <c r="E14" s="76" t="str">
        <f t="shared" si="32"/>
        <v>Yes</v>
      </c>
      <c r="F14" s="76" t="s">
        <v>666</v>
      </c>
      <c r="G14" s="45">
        <v>0</v>
      </c>
      <c r="H14" s="45">
        <v>0</v>
      </c>
      <c r="I14" s="92">
        <f t="shared" si="33"/>
        <v>2587.13</v>
      </c>
      <c r="J14" s="92">
        <f t="shared" si="34"/>
        <v>2612.8632049963053</v>
      </c>
      <c r="K14" s="92">
        <f t="shared" si="29"/>
        <v>2669.0629669352261</v>
      </c>
      <c r="L14" s="92">
        <f t="shared" si="30"/>
        <v>2749.5544585456591</v>
      </c>
      <c r="N14" s="66">
        <f t="shared" si="35"/>
        <v>0</v>
      </c>
      <c r="O14" s="66">
        <f t="shared" si="31"/>
        <v>0</v>
      </c>
      <c r="P14" s="66">
        <f t="shared" si="31"/>
        <v>0</v>
      </c>
      <c r="Q14" s="66">
        <f t="shared" si="31"/>
        <v>0</v>
      </c>
      <c r="R14" s="66">
        <f t="shared" si="31"/>
        <v>0</v>
      </c>
      <c r="S14" s="41"/>
      <c r="T14" s="92">
        <v>2581.84</v>
      </c>
      <c r="U14" s="92">
        <f t="shared" si="36"/>
        <v>2587.13</v>
      </c>
      <c r="V14" s="92">
        <f t="shared" si="36"/>
        <v>2612.86</v>
      </c>
      <c r="W14" s="92">
        <f t="shared" si="36"/>
        <v>2669.06</v>
      </c>
      <c r="X14" s="92">
        <f t="shared" si="36"/>
        <v>2749.55</v>
      </c>
      <c r="Z14" s="74">
        <v>2579.8200000000002</v>
      </c>
      <c r="AA14" s="74">
        <v>0</v>
      </c>
      <c r="AB14" s="74"/>
      <c r="AC14" s="74"/>
      <c r="AD14" s="74"/>
    </row>
    <row r="15" spans="1:30" x14ac:dyDescent="0.25">
      <c r="A15" s="79" t="s">
        <v>12</v>
      </c>
      <c r="B15" s="79" t="s">
        <v>673</v>
      </c>
      <c r="C15" s="75">
        <v>615.19000000000005</v>
      </c>
      <c r="D15" s="75">
        <v>615.19000000000005</v>
      </c>
      <c r="E15" s="76" t="str">
        <f t="shared" si="32"/>
        <v>Yes</v>
      </c>
      <c r="F15" s="76" t="s">
        <v>666</v>
      </c>
      <c r="G15" s="45">
        <v>0</v>
      </c>
      <c r="H15" s="45">
        <v>0</v>
      </c>
      <c r="I15" s="92">
        <f t="shared" si="33"/>
        <v>615.19000000000005</v>
      </c>
      <c r="J15" s="92">
        <f t="shared" si="34"/>
        <v>621.30906258351035</v>
      </c>
      <c r="K15" s="92">
        <f t="shared" si="29"/>
        <v>634.67272484524619</v>
      </c>
      <c r="L15" s="92">
        <f t="shared" si="30"/>
        <v>653.81268330261867</v>
      </c>
      <c r="N15" s="66">
        <f t="shared" si="35"/>
        <v>0</v>
      </c>
      <c r="O15" s="66">
        <f t="shared" si="31"/>
        <v>0</v>
      </c>
      <c r="P15" s="66">
        <f t="shared" si="31"/>
        <v>0</v>
      </c>
      <c r="Q15" s="66">
        <f t="shared" si="31"/>
        <v>0</v>
      </c>
      <c r="R15" s="66">
        <f t="shared" si="31"/>
        <v>0</v>
      </c>
      <c r="S15" s="41"/>
      <c r="T15" s="92">
        <v>639.36</v>
      </c>
      <c r="U15" s="92">
        <f t="shared" si="36"/>
        <v>615.19000000000005</v>
      </c>
      <c r="V15" s="92">
        <f t="shared" si="36"/>
        <v>621.30999999999995</v>
      </c>
      <c r="W15" s="92">
        <f t="shared" si="36"/>
        <v>634.66999999999996</v>
      </c>
      <c r="X15" s="92">
        <f t="shared" si="36"/>
        <v>653.80999999999995</v>
      </c>
      <c r="Z15" s="74">
        <v>620.74</v>
      </c>
      <c r="AA15" s="74">
        <v>0</v>
      </c>
      <c r="AB15" s="74"/>
      <c r="AC15" s="74"/>
      <c r="AD15" s="74"/>
    </row>
    <row r="16" spans="1:30" x14ac:dyDescent="0.25">
      <c r="A16" s="79" t="s">
        <v>14</v>
      </c>
      <c r="B16" s="79" t="s">
        <v>674</v>
      </c>
      <c r="C16" s="75">
        <v>18810.18</v>
      </c>
      <c r="D16" s="75">
        <v>18810.18</v>
      </c>
      <c r="E16" s="76" t="str">
        <f t="shared" si="32"/>
        <v>Yes</v>
      </c>
      <c r="F16" s="76" t="s">
        <v>666</v>
      </c>
      <c r="G16" s="45">
        <v>0</v>
      </c>
      <c r="H16" s="45">
        <v>0</v>
      </c>
      <c r="I16" s="92">
        <f t="shared" si="33"/>
        <v>18810.18</v>
      </c>
      <c r="J16" s="92">
        <f t="shared" si="34"/>
        <v>18997.277756184423</v>
      </c>
      <c r="K16" s="92">
        <f t="shared" si="29"/>
        <v>19405.887929630771</v>
      </c>
      <c r="L16" s="92">
        <f t="shared" si="30"/>
        <v>19991.115361441593</v>
      </c>
      <c r="N16" s="66">
        <f t="shared" si="35"/>
        <v>0</v>
      </c>
      <c r="O16" s="66">
        <f t="shared" si="31"/>
        <v>0</v>
      </c>
      <c r="P16" s="66">
        <f t="shared" si="31"/>
        <v>0</v>
      </c>
      <c r="Q16" s="66">
        <f t="shared" si="31"/>
        <v>0</v>
      </c>
      <c r="R16" s="66">
        <f t="shared" si="31"/>
        <v>0</v>
      </c>
      <c r="S16" s="41"/>
      <c r="T16" s="92">
        <v>18623.14</v>
      </c>
      <c r="U16" s="92">
        <f t="shared" si="36"/>
        <v>18810.18</v>
      </c>
      <c r="V16" s="92">
        <f t="shared" si="36"/>
        <v>18997.28</v>
      </c>
      <c r="W16" s="92">
        <f t="shared" si="36"/>
        <v>19405.89</v>
      </c>
      <c r="X16" s="92">
        <f t="shared" si="36"/>
        <v>19991.12</v>
      </c>
      <c r="Z16" s="74">
        <v>18626.41</v>
      </c>
      <c r="AA16" s="74">
        <v>0</v>
      </c>
      <c r="AB16" s="74"/>
      <c r="AC16" s="74"/>
      <c r="AD16" s="74"/>
    </row>
    <row r="17" spans="1:30" x14ac:dyDescent="0.25">
      <c r="A17" s="79" t="s">
        <v>16</v>
      </c>
      <c r="B17" s="79" t="s">
        <v>675</v>
      </c>
      <c r="C17" s="75">
        <v>119.73</v>
      </c>
      <c r="D17" s="75">
        <v>119.73</v>
      </c>
      <c r="E17" s="76" t="str">
        <f t="shared" si="32"/>
        <v>Yes</v>
      </c>
      <c r="F17" s="76" t="s">
        <v>668</v>
      </c>
      <c r="G17" s="45">
        <v>0</v>
      </c>
      <c r="H17" s="45">
        <v>21</v>
      </c>
      <c r="I17" s="92">
        <f t="shared" si="33"/>
        <v>119.73</v>
      </c>
      <c r="J17" s="92">
        <f t="shared" si="34"/>
        <v>120.92090909007574</v>
      </c>
      <c r="K17" s="92">
        <f t="shared" si="29"/>
        <v>123.52178245049713</v>
      </c>
      <c r="L17" s="92">
        <f t="shared" si="30"/>
        <v>127.24685474702538</v>
      </c>
      <c r="N17" s="66">
        <f t="shared" si="35"/>
        <v>21</v>
      </c>
      <c r="O17" s="66">
        <f t="shared" si="31"/>
        <v>21</v>
      </c>
      <c r="P17" s="66">
        <f t="shared" si="31"/>
        <v>21</v>
      </c>
      <c r="Q17" s="66">
        <f t="shared" si="31"/>
        <v>21</v>
      </c>
      <c r="R17" s="66">
        <f t="shared" si="31"/>
        <v>21</v>
      </c>
      <c r="S17" s="41"/>
      <c r="T17" s="92">
        <v>136.4</v>
      </c>
      <c r="U17" s="92">
        <f t="shared" si="36"/>
        <v>140.72999999999999</v>
      </c>
      <c r="V17" s="92">
        <f t="shared" si="36"/>
        <v>141.91999999999999</v>
      </c>
      <c r="W17" s="92">
        <f t="shared" si="36"/>
        <v>144.52000000000001</v>
      </c>
      <c r="X17" s="92">
        <f t="shared" si="36"/>
        <v>148.25</v>
      </c>
      <c r="Z17" s="74">
        <v>153.5</v>
      </c>
      <c r="AA17" s="74">
        <v>15</v>
      </c>
      <c r="AB17" s="74"/>
      <c r="AC17" s="74"/>
      <c r="AD17" s="74"/>
    </row>
    <row r="18" spans="1:30" x14ac:dyDescent="0.25">
      <c r="A18" s="79" t="s">
        <v>18</v>
      </c>
      <c r="B18" s="79" t="s">
        <v>676</v>
      </c>
      <c r="C18" s="75">
        <v>1362.91</v>
      </c>
      <c r="D18" s="75">
        <v>1362.91</v>
      </c>
      <c r="E18" s="76" t="str">
        <f t="shared" si="32"/>
        <v>Yes</v>
      </c>
      <c r="F18" s="76" t="s">
        <v>666</v>
      </c>
      <c r="G18" s="45">
        <v>0</v>
      </c>
      <c r="H18" s="45">
        <v>0</v>
      </c>
      <c r="I18" s="92">
        <f t="shared" si="33"/>
        <v>1362.91</v>
      </c>
      <c r="J18" s="92">
        <f t="shared" si="34"/>
        <v>1376.4663510227606</v>
      </c>
      <c r="K18" s="92">
        <f t="shared" si="29"/>
        <v>1406.0726010156773</v>
      </c>
      <c r="L18" s="92">
        <f t="shared" si="30"/>
        <v>1448.4758273053399</v>
      </c>
      <c r="N18" s="66">
        <f t="shared" si="35"/>
        <v>0</v>
      </c>
      <c r="O18" s="66">
        <f t="shared" si="31"/>
        <v>0</v>
      </c>
      <c r="P18" s="66">
        <f t="shared" si="31"/>
        <v>0</v>
      </c>
      <c r="Q18" s="66">
        <f t="shared" si="31"/>
        <v>0</v>
      </c>
      <c r="R18" s="66">
        <f t="shared" si="31"/>
        <v>0</v>
      </c>
      <c r="S18" s="41"/>
      <c r="T18" s="92">
        <v>1384.49</v>
      </c>
      <c r="U18" s="92">
        <f t="shared" si="36"/>
        <v>1362.91</v>
      </c>
      <c r="V18" s="92">
        <f t="shared" si="36"/>
        <v>1376.47</v>
      </c>
      <c r="W18" s="92">
        <f t="shared" si="36"/>
        <v>1406.07</v>
      </c>
      <c r="X18" s="92">
        <f t="shared" si="36"/>
        <v>1448.48</v>
      </c>
      <c r="Z18" s="74">
        <v>1413.56</v>
      </c>
      <c r="AA18" s="74">
        <v>0</v>
      </c>
      <c r="AB18" s="74"/>
      <c r="AC18" s="74"/>
      <c r="AD18" s="74"/>
    </row>
    <row r="19" spans="1:30" x14ac:dyDescent="0.25">
      <c r="A19" s="79" t="s">
        <v>20</v>
      </c>
      <c r="B19" s="79" t="s">
        <v>677</v>
      </c>
      <c r="C19" s="75">
        <v>857.87</v>
      </c>
      <c r="D19" s="75">
        <v>857.87</v>
      </c>
      <c r="E19" s="76" t="str">
        <f t="shared" si="32"/>
        <v>Yes</v>
      </c>
      <c r="F19" s="76" t="s">
        <v>666</v>
      </c>
      <c r="G19" s="45">
        <v>0</v>
      </c>
      <c r="H19" s="45">
        <v>0</v>
      </c>
      <c r="I19" s="92">
        <f t="shared" si="33"/>
        <v>857.87</v>
      </c>
      <c r="J19" s="92">
        <f t="shared" si="34"/>
        <v>866.40290888752418</v>
      </c>
      <c r="K19" s="92">
        <f t="shared" si="29"/>
        <v>885.03826535377902</v>
      </c>
      <c r="L19" s="92">
        <f t="shared" si="30"/>
        <v>911.72854991924032</v>
      </c>
      <c r="N19" s="66">
        <f t="shared" si="35"/>
        <v>0</v>
      </c>
      <c r="O19" s="66">
        <f t="shared" si="31"/>
        <v>0</v>
      </c>
      <c r="P19" s="66">
        <f t="shared" si="31"/>
        <v>0</v>
      </c>
      <c r="Q19" s="66">
        <f t="shared" si="31"/>
        <v>0</v>
      </c>
      <c r="R19" s="66">
        <f t="shared" si="31"/>
        <v>0</v>
      </c>
      <c r="S19" s="41"/>
      <c r="T19" s="92">
        <v>865.89</v>
      </c>
      <c r="U19" s="92">
        <f t="shared" si="36"/>
        <v>857.87</v>
      </c>
      <c r="V19" s="92">
        <f t="shared" si="36"/>
        <v>866.4</v>
      </c>
      <c r="W19" s="92">
        <f t="shared" si="36"/>
        <v>885.04</v>
      </c>
      <c r="X19" s="92">
        <f t="shared" si="36"/>
        <v>911.73</v>
      </c>
      <c r="Z19" s="74">
        <v>866.66</v>
      </c>
      <c r="AA19" s="74">
        <v>0</v>
      </c>
      <c r="AB19" s="74"/>
      <c r="AC19" s="74"/>
      <c r="AD19" s="74"/>
    </row>
    <row r="20" spans="1:30" x14ac:dyDescent="0.25">
      <c r="A20" s="79" t="s">
        <v>22</v>
      </c>
      <c r="B20" s="79" t="s">
        <v>678</v>
      </c>
      <c r="C20" s="75">
        <v>2617.02</v>
      </c>
      <c r="D20" s="75">
        <v>2617.02</v>
      </c>
      <c r="E20" s="76" t="str">
        <f t="shared" si="32"/>
        <v>Yes</v>
      </c>
      <c r="F20" s="76" t="s">
        <v>666</v>
      </c>
      <c r="G20" s="45">
        <v>21</v>
      </c>
      <c r="H20" s="45">
        <v>0</v>
      </c>
      <c r="I20" s="92">
        <f t="shared" si="33"/>
        <v>2617.02</v>
      </c>
      <c r="J20" s="92">
        <f t="shared" si="34"/>
        <v>2643.0505095373755</v>
      </c>
      <c r="K20" s="92">
        <f t="shared" si="29"/>
        <v>2699.8995665965085</v>
      </c>
      <c r="L20" s="92">
        <f t="shared" si="30"/>
        <v>2781.3210040095241</v>
      </c>
      <c r="N20" s="66">
        <f t="shared" si="35"/>
        <v>-21</v>
      </c>
      <c r="O20" s="66">
        <f t="shared" si="31"/>
        <v>-21</v>
      </c>
      <c r="P20" s="66">
        <f t="shared" si="31"/>
        <v>-21</v>
      </c>
      <c r="Q20" s="66">
        <f t="shared" si="31"/>
        <v>-21</v>
      </c>
      <c r="R20" s="66">
        <f t="shared" si="31"/>
        <v>-21</v>
      </c>
      <c r="S20" s="41"/>
      <c r="T20" s="92">
        <v>2602.4899999999998</v>
      </c>
      <c r="U20" s="92">
        <f t="shared" si="36"/>
        <v>2596.02</v>
      </c>
      <c r="V20" s="92">
        <f t="shared" si="36"/>
        <v>2622.05</v>
      </c>
      <c r="W20" s="92">
        <f t="shared" si="36"/>
        <v>2678.9</v>
      </c>
      <c r="X20" s="92">
        <f t="shared" si="36"/>
        <v>2760.32</v>
      </c>
      <c r="Z20" s="74">
        <v>2632.27</v>
      </c>
      <c r="AA20" s="74">
        <v>-15</v>
      </c>
      <c r="AB20" s="74"/>
      <c r="AC20" s="74"/>
      <c r="AD20" s="74"/>
    </row>
    <row r="21" spans="1:30" x14ac:dyDescent="0.25">
      <c r="A21" s="79" t="s">
        <v>24</v>
      </c>
      <c r="B21" s="79" t="s">
        <v>679</v>
      </c>
      <c r="C21" s="75">
        <v>13669.59</v>
      </c>
      <c r="D21" s="75">
        <v>13669.59</v>
      </c>
      <c r="E21" s="76" t="str">
        <f t="shared" si="32"/>
        <v>Yes</v>
      </c>
      <c r="F21" s="76" t="s">
        <v>666</v>
      </c>
      <c r="G21" s="45">
        <v>0</v>
      </c>
      <c r="H21" s="45">
        <v>0</v>
      </c>
      <c r="I21" s="92">
        <f t="shared" si="33"/>
        <v>13669.59</v>
      </c>
      <c r="J21" s="92">
        <f t="shared" si="34"/>
        <v>13805.556248965242</v>
      </c>
      <c r="K21" s="92">
        <f t="shared" si="29"/>
        <v>14102.498305917406</v>
      </c>
      <c r="L21" s="92">
        <f t="shared" si="30"/>
        <v>14527.790304697157</v>
      </c>
      <c r="N21" s="66">
        <f t="shared" si="35"/>
        <v>0</v>
      </c>
      <c r="O21" s="66">
        <f t="shared" si="31"/>
        <v>0</v>
      </c>
      <c r="P21" s="66">
        <f t="shared" si="31"/>
        <v>0</v>
      </c>
      <c r="Q21" s="66">
        <f t="shared" si="31"/>
        <v>0</v>
      </c>
      <c r="R21" s="66">
        <f t="shared" si="31"/>
        <v>0</v>
      </c>
      <c r="S21" s="41"/>
      <c r="T21" s="92">
        <v>13503.06</v>
      </c>
      <c r="U21" s="92">
        <f t="shared" si="36"/>
        <v>13669.59</v>
      </c>
      <c r="V21" s="92">
        <f t="shared" si="36"/>
        <v>13805.56</v>
      </c>
      <c r="W21" s="92">
        <f t="shared" si="36"/>
        <v>14102.5</v>
      </c>
      <c r="X21" s="92">
        <f t="shared" si="36"/>
        <v>14527.79</v>
      </c>
      <c r="Z21" s="74">
        <v>13436.08</v>
      </c>
      <c r="AA21" s="74">
        <v>0</v>
      </c>
      <c r="AB21" s="74"/>
      <c r="AC21" s="74"/>
      <c r="AD21" s="74"/>
    </row>
    <row r="22" spans="1:30" x14ac:dyDescent="0.25">
      <c r="A22" s="79" t="s">
        <v>26</v>
      </c>
      <c r="B22" s="79" t="s">
        <v>680</v>
      </c>
      <c r="C22" s="75">
        <v>626.65</v>
      </c>
      <c r="D22" s="75">
        <v>626.65</v>
      </c>
      <c r="E22" s="76" t="str">
        <f t="shared" si="32"/>
        <v>Yes</v>
      </c>
      <c r="F22" s="76" t="s">
        <v>666</v>
      </c>
      <c r="G22" s="45">
        <v>0</v>
      </c>
      <c r="H22" s="45">
        <v>0</v>
      </c>
      <c r="I22" s="92">
        <f t="shared" si="33"/>
        <v>626.65</v>
      </c>
      <c r="J22" s="92">
        <f t="shared" si="34"/>
        <v>632.88305087526896</v>
      </c>
      <c r="K22" s="92">
        <f t="shared" si="29"/>
        <v>646.495656665865</v>
      </c>
      <c r="L22" s="92">
        <f t="shared" si="30"/>
        <v>665.99216175748302</v>
      </c>
      <c r="N22" s="66">
        <f t="shared" si="35"/>
        <v>0</v>
      </c>
      <c r="O22" s="66">
        <f t="shared" si="31"/>
        <v>0</v>
      </c>
      <c r="P22" s="66">
        <f t="shared" si="31"/>
        <v>0</v>
      </c>
      <c r="Q22" s="66">
        <f t="shared" si="31"/>
        <v>0</v>
      </c>
      <c r="R22" s="66">
        <f t="shared" si="31"/>
        <v>0</v>
      </c>
      <c r="S22" s="41"/>
      <c r="T22" s="92">
        <v>605.16999999999996</v>
      </c>
      <c r="U22" s="92">
        <f t="shared" si="36"/>
        <v>626.65</v>
      </c>
      <c r="V22" s="92">
        <f t="shared" si="36"/>
        <v>632.88</v>
      </c>
      <c r="W22" s="92">
        <f t="shared" si="36"/>
        <v>646.5</v>
      </c>
      <c r="X22" s="92">
        <f t="shared" si="36"/>
        <v>665.99</v>
      </c>
      <c r="Z22" s="74">
        <v>622.45000000000005</v>
      </c>
      <c r="AA22" s="74">
        <v>0</v>
      </c>
      <c r="AB22" s="74"/>
      <c r="AC22" s="74"/>
      <c r="AD22" s="74"/>
    </row>
    <row r="23" spans="1:30" x14ac:dyDescent="0.25">
      <c r="A23" s="79" t="s">
        <v>28</v>
      </c>
      <c r="B23" s="79" t="s">
        <v>681</v>
      </c>
      <c r="C23" s="75">
        <v>9.6999999999999993</v>
      </c>
      <c r="D23" s="75">
        <v>9.6999999999999993</v>
      </c>
      <c r="E23" s="76" t="str">
        <f t="shared" si="32"/>
        <v>No</v>
      </c>
      <c r="F23" s="76" t="s">
        <v>668</v>
      </c>
      <c r="G23" s="45">
        <v>0</v>
      </c>
      <c r="H23" s="45">
        <v>0</v>
      </c>
      <c r="I23" s="92">
        <f t="shared" si="33"/>
        <v>9.6999999999999993</v>
      </c>
      <c r="J23" s="92">
        <f t="shared" si="34"/>
        <v>9.6999999999999993</v>
      </c>
      <c r="K23" s="92">
        <f t="shared" si="29"/>
        <v>9.6999999999999993</v>
      </c>
      <c r="L23" s="92">
        <f t="shared" si="30"/>
        <v>9.6999999999999993</v>
      </c>
      <c r="N23" s="66">
        <f t="shared" si="35"/>
        <v>0</v>
      </c>
      <c r="O23" s="66">
        <f t="shared" si="31"/>
        <v>0</v>
      </c>
      <c r="P23" s="66">
        <f t="shared" si="31"/>
        <v>0</v>
      </c>
      <c r="Q23" s="66">
        <f t="shared" si="31"/>
        <v>0</v>
      </c>
      <c r="R23" s="66">
        <f t="shared" si="31"/>
        <v>0</v>
      </c>
      <c r="S23" s="41"/>
      <c r="T23" s="92">
        <v>6.4</v>
      </c>
      <c r="U23" s="92">
        <f t="shared" si="36"/>
        <v>9.6999999999999993</v>
      </c>
      <c r="V23" s="92">
        <f t="shared" si="36"/>
        <v>9.6999999999999993</v>
      </c>
      <c r="W23" s="92">
        <f t="shared" si="36"/>
        <v>9.6999999999999993</v>
      </c>
      <c r="X23" s="92">
        <f t="shared" si="36"/>
        <v>9.6999999999999993</v>
      </c>
      <c r="Z23" s="74">
        <v>5.4</v>
      </c>
      <c r="AA23" s="74">
        <v>0</v>
      </c>
      <c r="AB23" s="74"/>
      <c r="AC23" s="74"/>
      <c r="AD23" s="74"/>
    </row>
    <row r="24" spans="1:30" x14ac:dyDescent="0.25">
      <c r="A24" s="79" t="s">
        <v>30</v>
      </c>
      <c r="B24" s="79" t="s">
        <v>682</v>
      </c>
      <c r="C24" s="75">
        <v>306.45999999999998</v>
      </c>
      <c r="D24" s="75">
        <v>306.45999999999998</v>
      </c>
      <c r="E24" s="76" t="str">
        <f t="shared" si="32"/>
        <v>Yes</v>
      </c>
      <c r="F24" s="76" t="s">
        <v>666</v>
      </c>
      <c r="G24" s="45">
        <v>0</v>
      </c>
      <c r="H24" s="45">
        <v>0</v>
      </c>
      <c r="I24" s="92">
        <f t="shared" si="33"/>
        <v>306.45999999999998</v>
      </c>
      <c r="J24" s="92">
        <f t="shared" si="34"/>
        <v>309.50824187542474</v>
      </c>
      <c r="K24" s="92">
        <f t="shared" si="29"/>
        <v>316.16541760443783</v>
      </c>
      <c r="L24" s="92">
        <f t="shared" si="30"/>
        <v>325.70008440468877</v>
      </c>
      <c r="N24" s="66">
        <f t="shared" si="35"/>
        <v>0</v>
      </c>
      <c r="O24" s="66">
        <f t="shared" si="31"/>
        <v>0</v>
      </c>
      <c r="P24" s="66">
        <f t="shared" si="31"/>
        <v>0</v>
      </c>
      <c r="Q24" s="66">
        <f t="shared" si="31"/>
        <v>0</v>
      </c>
      <c r="R24" s="66">
        <f t="shared" si="31"/>
        <v>0</v>
      </c>
      <c r="S24" s="41"/>
      <c r="T24" s="92">
        <v>310.64</v>
      </c>
      <c r="U24" s="92">
        <f t="shared" si="36"/>
        <v>306.45999999999998</v>
      </c>
      <c r="V24" s="92">
        <f t="shared" si="36"/>
        <v>309.51</v>
      </c>
      <c r="W24" s="92">
        <f t="shared" si="36"/>
        <v>316.17</v>
      </c>
      <c r="X24" s="92">
        <f t="shared" si="36"/>
        <v>325.7</v>
      </c>
      <c r="Z24" s="74">
        <v>305.07</v>
      </c>
      <c r="AA24" s="74">
        <v>0</v>
      </c>
      <c r="AB24" s="74"/>
      <c r="AC24" s="74"/>
      <c r="AD24" s="74"/>
    </row>
    <row r="25" spans="1:30" x14ac:dyDescent="0.25">
      <c r="A25" s="79" t="s">
        <v>32</v>
      </c>
      <c r="B25" s="79" t="s">
        <v>683</v>
      </c>
      <c r="C25" s="75">
        <v>1372.07</v>
      </c>
      <c r="D25" s="75">
        <v>1372.07</v>
      </c>
      <c r="E25" s="76" t="str">
        <f t="shared" si="32"/>
        <v>Yes</v>
      </c>
      <c r="F25" s="76" t="s">
        <v>666</v>
      </c>
      <c r="G25" s="45">
        <v>33.119999999999997</v>
      </c>
      <c r="H25" s="45">
        <v>0</v>
      </c>
      <c r="I25" s="92">
        <f t="shared" si="33"/>
        <v>1372.07</v>
      </c>
      <c r="J25" s="92">
        <f t="shared" si="34"/>
        <v>1385.7174620831888</v>
      </c>
      <c r="K25" s="92">
        <f t="shared" si="29"/>
        <v>1415.5226931166255</v>
      </c>
      <c r="L25" s="92">
        <f t="shared" si="30"/>
        <v>1458.2109078155106</v>
      </c>
      <c r="N25" s="66">
        <f t="shared" si="35"/>
        <v>-33.119999999999997</v>
      </c>
      <c r="O25" s="66">
        <f t="shared" si="35"/>
        <v>-33.119999999999997</v>
      </c>
      <c r="P25" s="66">
        <f t="shared" si="35"/>
        <v>-33.119999999999997</v>
      </c>
      <c r="Q25" s="66">
        <f t="shared" si="35"/>
        <v>-33.119999999999997</v>
      </c>
      <c r="R25" s="66">
        <f t="shared" si="35"/>
        <v>-33.119999999999997</v>
      </c>
      <c r="S25" s="41"/>
      <c r="T25" s="92">
        <v>1369.89</v>
      </c>
      <c r="U25" s="92">
        <f t="shared" si="36"/>
        <v>1338.95</v>
      </c>
      <c r="V25" s="92">
        <f t="shared" si="36"/>
        <v>1352.6</v>
      </c>
      <c r="W25" s="92">
        <f t="shared" si="36"/>
        <v>1382.4</v>
      </c>
      <c r="X25" s="92">
        <f t="shared" si="36"/>
        <v>1425.09</v>
      </c>
      <c r="Z25" s="74">
        <v>1354.31</v>
      </c>
      <c r="AA25" s="74">
        <v>-27</v>
      </c>
      <c r="AB25" s="74"/>
      <c r="AC25" s="74"/>
      <c r="AD25" s="74"/>
    </row>
    <row r="26" spans="1:30" x14ac:dyDescent="0.25">
      <c r="A26" s="79" t="s">
        <v>34</v>
      </c>
      <c r="B26" s="79" t="s">
        <v>684</v>
      </c>
      <c r="C26" s="75">
        <v>1577.73</v>
      </c>
      <c r="D26" s="75">
        <v>1577.73</v>
      </c>
      <c r="E26" s="76" t="str">
        <f t="shared" si="32"/>
        <v>Yes</v>
      </c>
      <c r="F26" s="76" t="s">
        <v>666</v>
      </c>
      <c r="G26" s="45">
        <v>0</v>
      </c>
      <c r="H26" s="45">
        <v>0</v>
      </c>
      <c r="I26" s="92">
        <f t="shared" si="33"/>
        <v>1577.73</v>
      </c>
      <c r="J26" s="92">
        <f t="shared" si="34"/>
        <v>1593.4230844290084</v>
      </c>
      <c r="K26" s="92">
        <f t="shared" si="29"/>
        <v>1627.6958308328976</v>
      </c>
      <c r="L26" s="92">
        <f t="shared" si="30"/>
        <v>1676.7825953397173</v>
      </c>
      <c r="N26" s="66">
        <f t="shared" si="35"/>
        <v>0</v>
      </c>
      <c r="O26" s="66">
        <f t="shared" si="35"/>
        <v>0</v>
      </c>
      <c r="P26" s="66">
        <f t="shared" si="35"/>
        <v>0</v>
      </c>
      <c r="Q26" s="66">
        <f t="shared" si="35"/>
        <v>0</v>
      </c>
      <c r="R26" s="66">
        <f t="shared" si="35"/>
        <v>0</v>
      </c>
      <c r="S26" s="41"/>
      <c r="T26" s="92">
        <v>1593.69</v>
      </c>
      <c r="U26" s="92">
        <f t="shared" si="36"/>
        <v>1577.73</v>
      </c>
      <c r="V26" s="92">
        <f t="shared" si="36"/>
        <v>1593.42</v>
      </c>
      <c r="W26" s="92">
        <f t="shared" si="36"/>
        <v>1627.7</v>
      </c>
      <c r="X26" s="92">
        <f t="shared" si="36"/>
        <v>1676.78</v>
      </c>
      <c r="Z26" s="74">
        <v>1586.18</v>
      </c>
      <c r="AA26" s="74">
        <v>0</v>
      </c>
      <c r="AB26" s="74"/>
      <c r="AC26" s="74"/>
      <c r="AD26" s="74"/>
    </row>
    <row r="27" spans="1:30" x14ac:dyDescent="0.25">
      <c r="A27" s="79" t="s">
        <v>36</v>
      </c>
      <c r="B27" s="79" t="s">
        <v>685</v>
      </c>
      <c r="C27" s="75">
        <v>1307.68</v>
      </c>
      <c r="D27" s="75">
        <v>1307.68</v>
      </c>
      <c r="E27" s="76" t="str">
        <f t="shared" si="32"/>
        <v>Yes</v>
      </c>
      <c r="F27" s="76" t="s">
        <v>666</v>
      </c>
      <c r="G27" s="45">
        <v>0</v>
      </c>
      <c r="H27" s="45">
        <v>0</v>
      </c>
      <c r="I27" s="92">
        <f t="shared" si="33"/>
        <v>1307.68</v>
      </c>
      <c r="J27" s="92">
        <f t="shared" si="34"/>
        <v>1320.6869990721643</v>
      </c>
      <c r="K27" s="92">
        <f t="shared" si="29"/>
        <v>1349.0934976602864</v>
      </c>
      <c r="L27" s="92">
        <f t="shared" si="30"/>
        <v>1389.7783931812423</v>
      </c>
      <c r="N27" s="66">
        <f t="shared" si="35"/>
        <v>0</v>
      </c>
      <c r="O27" s="66">
        <f t="shared" si="35"/>
        <v>0</v>
      </c>
      <c r="P27" s="66">
        <f t="shared" si="35"/>
        <v>0</v>
      </c>
      <c r="Q27" s="66">
        <f t="shared" si="35"/>
        <v>0</v>
      </c>
      <c r="R27" s="66">
        <f t="shared" si="35"/>
        <v>0</v>
      </c>
      <c r="S27" s="41"/>
      <c r="T27" s="92">
        <v>1301.58</v>
      </c>
      <c r="U27" s="92">
        <f t="shared" si="36"/>
        <v>1307.68</v>
      </c>
      <c r="V27" s="92">
        <f t="shared" si="36"/>
        <v>1320.69</v>
      </c>
      <c r="W27" s="92">
        <f t="shared" si="36"/>
        <v>1349.09</v>
      </c>
      <c r="X27" s="92">
        <f t="shared" si="36"/>
        <v>1389.78</v>
      </c>
      <c r="Z27" s="74">
        <v>1329.11</v>
      </c>
      <c r="AA27" s="74">
        <v>0</v>
      </c>
      <c r="AB27" s="74"/>
      <c r="AC27" s="74"/>
      <c r="AD27" s="74"/>
    </row>
    <row r="28" spans="1:30" x14ac:dyDescent="0.25">
      <c r="A28" s="79" t="s">
        <v>38</v>
      </c>
      <c r="B28" s="79" t="s">
        <v>686</v>
      </c>
      <c r="C28" s="75">
        <v>7692.01</v>
      </c>
      <c r="D28" s="75">
        <v>7692.01</v>
      </c>
      <c r="E28" s="76" t="str">
        <f t="shared" si="32"/>
        <v>Yes</v>
      </c>
      <c r="F28" s="76" t="s">
        <v>666</v>
      </c>
      <c r="G28" s="45">
        <v>1.98</v>
      </c>
      <c r="H28" s="45">
        <v>0</v>
      </c>
      <c r="I28" s="92">
        <f t="shared" si="33"/>
        <v>7692.01</v>
      </c>
      <c r="J28" s="92">
        <f t="shared" si="34"/>
        <v>7768.5195183325268</v>
      </c>
      <c r="K28" s="92">
        <f t="shared" si="29"/>
        <v>7935.611674827097</v>
      </c>
      <c r="L28" s="92">
        <f t="shared" si="30"/>
        <v>8174.9275802444381</v>
      </c>
      <c r="N28" s="66">
        <f t="shared" si="35"/>
        <v>-1.98</v>
      </c>
      <c r="O28" s="66">
        <f t="shared" si="35"/>
        <v>-1.98</v>
      </c>
      <c r="P28" s="66">
        <f t="shared" si="35"/>
        <v>-1.98</v>
      </c>
      <c r="Q28" s="66">
        <f t="shared" si="35"/>
        <v>-1.98</v>
      </c>
      <c r="R28" s="66">
        <f t="shared" si="35"/>
        <v>-1.98</v>
      </c>
      <c r="S28" s="41"/>
      <c r="T28" s="92">
        <v>7659.59</v>
      </c>
      <c r="U28" s="92">
        <f t="shared" si="36"/>
        <v>7690.03</v>
      </c>
      <c r="V28" s="92">
        <f t="shared" si="36"/>
        <v>7766.54</v>
      </c>
      <c r="W28" s="92">
        <f t="shared" si="36"/>
        <v>7933.63</v>
      </c>
      <c r="X28" s="92">
        <f t="shared" si="36"/>
        <v>8172.95</v>
      </c>
      <c r="Z28" s="74">
        <v>7734.96</v>
      </c>
      <c r="AA28" s="74">
        <v>-3</v>
      </c>
      <c r="AB28" s="74"/>
      <c r="AC28" s="74"/>
      <c r="AD28" s="74"/>
    </row>
    <row r="29" spans="1:30" x14ac:dyDescent="0.25">
      <c r="A29" s="79" t="s">
        <v>40</v>
      </c>
      <c r="B29" s="79" t="s">
        <v>687</v>
      </c>
      <c r="C29" s="75">
        <v>3650.03</v>
      </c>
      <c r="D29" s="75">
        <v>3650.03</v>
      </c>
      <c r="E29" s="76" t="str">
        <f t="shared" si="32"/>
        <v>Yes</v>
      </c>
      <c r="F29" s="76" t="s">
        <v>666</v>
      </c>
      <c r="G29" s="45">
        <v>0</v>
      </c>
      <c r="H29" s="45">
        <v>0</v>
      </c>
      <c r="I29" s="92">
        <f t="shared" si="33"/>
        <v>3650.03</v>
      </c>
      <c r="J29" s="92">
        <f t="shared" si="34"/>
        <v>3686.335469857589</v>
      </c>
      <c r="K29" s="92">
        <f t="shared" si="29"/>
        <v>3765.6244182559763</v>
      </c>
      <c r="L29" s="92">
        <f t="shared" si="30"/>
        <v>3879.1851435086028</v>
      </c>
      <c r="N29" s="66">
        <f t="shared" si="35"/>
        <v>0</v>
      </c>
      <c r="O29" s="66">
        <f t="shared" si="35"/>
        <v>0</v>
      </c>
      <c r="P29" s="66">
        <f t="shared" si="35"/>
        <v>0</v>
      </c>
      <c r="Q29" s="66">
        <f t="shared" si="35"/>
        <v>0</v>
      </c>
      <c r="R29" s="66">
        <f t="shared" si="35"/>
        <v>0</v>
      </c>
      <c r="S29" s="41"/>
      <c r="T29" s="92">
        <v>3730.28</v>
      </c>
      <c r="U29" s="92">
        <f t="shared" si="36"/>
        <v>3650.03</v>
      </c>
      <c r="V29" s="92">
        <f t="shared" si="36"/>
        <v>3686.34</v>
      </c>
      <c r="W29" s="92">
        <f t="shared" si="36"/>
        <v>3765.62</v>
      </c>
      <c r="X29" s="92">
        <f t="shared" si="36"/>
        <v>3879.19</v>
      </c>
      <c r="Z29" s="74">
        <v>3739.76</v>
      </c>
      <c r="AA29" s="74">
        <v>0</v>
      </c>
      <c r="AB29" s="74"/>
      <c r="AC29" s="74"/>
      <c r="AD29" s="74"/>
    </row>
    <row r="30" spans="1:30" x14ac:dyDescent="0.25">
      <c r="A30" s="79" t="s">
        <v>42</v>
      </c>
      <c r="B30" s="79" t="s">
        <v>688</v>
      </c>
      <c r="C30" s="75">
        <v>366.95</v>
      </c>
      <c r="D30" s="75">
        <v>366.95</v>
      </c>
      <c r="E30" s="76" t="str">
        <f t="shared" si="32"/>
        <v>Yes</v>
      </c>
      <c r="F30" s="76" t="s">
        <v>666</v>
      </c>
      <c r="G30" s="45">
        <v>0</v>
      </c>
      <c r="H30" s="45">
        <v>0</v>
      </c>
      <c r="I30" s="92">
        <f t="shared" si="33"/>
        <v>366.95</v>
      </c>
      <c r="J30" s="92">
        <f t="shared" si="34"/>
        <v>370.59991305941111</v>
      </c>
      <c r="K30" s="92">
        <f t="shared" si="29"/>
        <v>378.57110223177085</v>
      </c>
      <c r="L30" s="92">
        <f t="shared" si="30"/>
        <v>389.98775035012915</v>
      </c>
      <c r="N30" s="66">
        <f t="shared" si="35"/>
        <v>0</v>
      </c>
      <c r="O30" s="66">
        <f t="shared" si="35"/>
        <v>0</v>
      </c>
      <c r="P30" s="66">
        <f t="shared" si="35"/>
        <v>0</v>
      </c>
      <c r="Q30" s="66">
        <f t="shared" si="35"/>
        <v>0</v>
      </c>
      <c r="R30" s="66">
        <f t="shared" si="35"/>
        <v>0</v>
      </c>
      <c r="S30" s="41"/>
      <c r="T30" s="92">
        <v>351.18</v>
      </c>
      <c r="U30" s="92">
        <f t="shared" si="36"/>
        <v>366.95</v>
      </c>
      <c r="V30" s="92">
        <f t="shared" si="36"/>
        <v>370.6</v>
      </c>
      <c r="W30" s="92">
        <f t="shared" si="36"/>
        <v>378.57</v>
      </c>
      <c r="X30" s="92">
        <f t="shared" si="36"/>
        <v>389.99</v>
      </c>
      <c r="Z30" s="74">
        <v>337.91</v>
      </c>
      <c r="AA30" s="74">
        <v>0</v>
      </c>
      <c r="AB30" s="74"/>
      <c r="AC30" s="74"/>
      <c r="AD30" s="74"/>
    </row>
    <row r="31" spans="1:30" x14ac:dyDescent="0.25">
      <c r="A31" s="79" t="s">
        <v>44</v>
      </c>
      <c r="B31" s="79" t="s">
        <v>689</v>
      </c>
      <c r="C31" s="75">
        <v>2704.06</v>
      </c>
      <c r="D31" s="75">
        <v>2704.06</v>
      </c>
      <c r="E31" s="76" t="str">
        <f t="shared" si="32"/>
        <v>Yes</v>
      </c>
      <c r="F31" s="76" t="s">
        <v>666</v>
      </c>
      <c r="G31" s="45">
        <v>0</v>
      </c>
      <c r="H31" s="45">
        <v>0</v>
      </c>
      <c r="I31" s="92">
        <f t="shared" si="33"/>
        <v>2704.06</v>
      </c>
      <c r="J31" s="92">
        <f t="shared" si="34"/>
        <v>2730.956263543892</v>
      </c>
      <c r="K31" s="92">
        <f t="shared" si="29"/>
        <v>2789.6960749443851</v>
      </c>
      <c r="L31" s="92">
        <f t="shared" si="30"/>
        <v>2873.8255244904485</v>
      </c>
      <c r="N31" s="66">
        <f t="shared" si="35"/>
        <v>0</v>
      </c>
      <c r="O31" s="66">
        <f t="shared" si="35"/>
        <v>0</v>
      </c>
      <c r="P31" s="66">
        <f t="shared" si="35"/>
        <v>0</v>
      </c>
      <c r="Q31" s="66">
        <f t="shared" si="35"/>
        <v>0</v>
      </c>
      <c r="R31" s="66">
        <f t="shared" si="35"/>
        <v>0</v>
      </c>
      <c r="S31" s="41"/>
      <c r="T31" s="92">
        <v>2787.28</v>
      </c>
      <c r="U31" s="92">
        <f t="shared" si="36"/>
        <v>2704.06</v>
      </c>
      <c r="V31" s="92">
        <f t="shared" si="36"/>
        <v>2730.96</v>
      </c>
      <c r="W31" s="92">
        <f t="shared" si="36"/>
        <v>2789.7</v>
      </c>
      <c r="X31" s="92">
        <f t="shared" si="36"/>
        <v>2873.83</v>
      </c>
      <c r="Z31" s="74">
        <v>2786.68</v>
      </c>
      <c r="AA31" s="74">
        <v>0</v>
      </c>
      <c r="AB31" s="74"/>
      <c r="AC31" s="74"/>
      <c r="AD31" s="74"/>
    </row>
    <row r="32" spans="1:30" x14ac:dyDescent="0.25">
      <c r="A32" s="79" t="s">
        <v>46</v>
      </c>
      <c r="B32" s="79" t="s">
        <v>690</v>
      </c>
      <c r="C32" s="75">
        <v>512.48</v>
      </c>
      <c r="D32" s="75">
        <v>512.48</v>
      </c>
      <c r="E32" s="76" t="str">
        <f t="shared" si="32"/>
        <v>Yes</v>
      </c>
      <c r="F32" s="76" t="s">
        <v>666</v>
      </c>
      <c r="G32" s="45">
        <v>0</v>
      </c>
      <c r="H32" s="45">
        <v>0</v>
      </c>
      <c r="I32" s="92">
        <f t="shared" si="33"/>
        <v>512.48</v>
      </c>
      <c r="J32" s="92">
        <f t="shared" si="34"/>
        <v>517.57744500527872</v>
      </c>
      <c r="K32" s="92">
        <f t="shared" si="29"/>
        <v>528.70995632031054</v>
      </c>
      <c r="L32" s="92">
        <f t="shared" si="30"/>
        <v>544.65437334632577</v>
      </c>
      <c r="N32" s="66">
        <f t="shared" si="35"/>
        <v>0</v>
      </c>
      <c r="O32" s="66">
        <f t="shared" si="35"/>
        <v>0</v>
      </c>
      <c r="P32" s="66">
        <f t="shared" si="35"/>
        <v>0</v>
      </c>
      <c r="Q32" s="66">
        <f t="shared" si="35"/>
        <v>0</v>
      </c>
      <c r="R32" s="66">
        <f t="shared" si="35"/>
        <v>0</v>
      </c>
      <c r="S32" s="41"/>
      <c r="T32" s="92">
        <v>496.19</v>
      </c>
      <c r="U32" s="92">
        <f t="shared" si="36"/>
        <v>512.48</v>
      </c>
      <c r="V32" s="92">
        <f t="shared" si="36"/>
        <v>517.58000000000004</v>
      </c>
      <c r="W32" s="92">
        <f t="shared" si="36"/>
        <v>528.71</v>
      </c>
      <c r="X32" s="92">
        <f t="shared" si="36"/>
        <v>544.65</v>
      </c>
      <c r="Z32" s="74">
        <v>487.21</v>
      </c>
      <c r="AA32" s="74">
        <v>0</v>
      </c>
      <c r="AB32" s="74"/>
      <c r="AC32" s="74"/>
      <c r="AD32" s="74"/>
    </row>
    <row r="33" spans="1:30" x14ac:dyDescent="0.25">
      <c r="A33" s="79" t="s">
        <v>48</v>
      </c>
      <c r="B33" s="79" t="s">
        <v>691</v>
      </c>
      <c r="C33" s="75">
        <v>3332.61</v>
      </c>
      <c r="D33" s="80">
        <v>3446.9700000000003</v>
      </c>
      <c r="E33" s="76" t="str">
        <f t="shared" si="32"/>
        <v>Yes</v>
      </c>
      <c r="F33" s="76" t="s">
        <v>666</v>
      </c>
      <c r="G33" s="45">
        <v>0</v>
      </c>
      <c r="H33" s="45">
        <v>0</v>
      </c>
      <c r="I33" s="92">
        <f t="shared" si="33"/>
        <v>3446.9700000000003</v>
      </c>
      <c r="J33" s="92">
        <f t="shared" si="34"/>
        <v>3365.7582130015644</v>
      </c>
      <c r="K33" s="92">
        <f t="shared" si="29"/>
        <v>3438.1519035525871</v>
      </c>
      <c r="L33" s="92">
        <f t="shared" si="30"/>
        <v>3541.8369715065919</v>
      </c>
      <c r="N33" s="66">
        <f t="shared" si="35"/>
        <v>0</v>
      </c>
      <c r="O33" s="66">
        <f t="shared" si="35"/>
        <v>0</v>
      </c>
      <c r="P33" s="66">
        <f t="shared" si="35"/>
        <v>0</v>
      </c>
      <c r="Q33" s="66">
        <f t="shared" si="35"/>
        <v>0</v>
      </c>
      <c r="R33" s="66">
        <f t="shared" si="35"/>
        <v>0</v>
      </c>
      <c r="S33" s="41"/>
      <c r="T33" s="92">
        <v>3418.48</v>
      </c>
      <c r="U33" s="92">
        <f t="shared" si="36"/>
        <v>3446.97</v>
      </c>
      <c r="V33" s="92">
        <f t="shared" si="36"/>
        <v>3365.76</v>
      </c>
      <c r="W33" s="92">
        <f t="shared" si="36"/>
        <v>3438.15</v>
      </c>
      <c r="X33" s="92">
        <f t="shared" si="36"/>
        <v>3541.84</v>
      </c>
      <c r="Z33" s="74">
        <v>3156.8599999999997</v>
      </c>
      <c r="AA33" s="74">
        <v>0</v>
      </c>
      <c r="AB33" s="74"/>
      <c r="AC33" s="74"/>
      <c r="AD33" s="74"/>
    </row>
    <row r="34" spans="1:30" x14ac:dyDescent="0.25">
      <c r="A34" s="81" t="s">
        <v>692</v>
      </c>
      <c r="B34" s="82" t="s">
        <v>693</v>
      </c>
      <c r="C34" s="75">
        <v>114.36</v>
      </c>
      <c r="D34" s="80">
        <v>0</v>
      </c>
      <c r="E34" s="76" t="str">
        <f t="shared" si="32"/>
        <v>Yes</v>
      </c>
      <c r="F34" s="76" t="s">
        <v>666</v>
      </c>
      <c r="G34" s="45">
        <v>0</v>
      </c>
      <c r="H34" s="45">
        <v>0</v>
      </c>
      <c r="I34" s="92">
        <f t="shared" si="33"/>
        <v>0</v>
      </c>
      <c r="J34" s="92">
        <f t="shared" si="34"/>
        <v>115.49749572823069</v>
      </c>
      <c r="K34" s="92">
        <f t="shared" si="29"/>
        <v>117.98171753978828</v>
      </c>
      <c r="L34" s="92">
        <f t="shared" si="30"/>
        <v>121.53971693702347</v>
      </c>
      <c r="N34" s="66">
        <f t="shared" si="35"/>
        <v>0</v>
      </c>
      <c r="O34" s="66">
        <f t="shared" si="35"/>
        <v>0</v>
      </c>
      <c r="P34" s="66">
        <f t="shared" si="35"/>
        <v>0</v>
      </c>
      <c r="Q34" s="66">
        <f t="shared" si="35"/>
        <v>0</v>
      </c>
      <c r="R34" s="66">
        <f t="shared" si="35"/>
        <v>0</v>
      </c>
      <c r="S34" s="41"/>
      <c r="T34" s="92">
        <v>0</v>
      </c>
      <c r="U34" s="92">
        <f t="shared" si="36"/>
        <v>0</v>
      </c>
      <c r="V34" s="92">
        <f t="shared" si="36"/>
        <v>115.5</v>
      </c>
      <c r="W34" s="92">
        <f t="shared" si="36"/>
        <v>117.98</v>
      </c>
      <c r="X34" s="92">
        <f t="shared" si="36"/>
        <v>121.54</v>
      </c>
      <c r="Z34" s="74">
        <v>0</v>
      </c>
      <c r="AA34" s="74">
        <v>0</v>
      </c>
      <c r="AB34" s="74"/>
      <c r="AC34" s="74"/>
      <c r="AD34" s="74"/>
    </row>
    <row r="35" spans="1:30" x14ac:dyDescent="0.25">
      <c r="A35" s="79" t="s">
        <v>50</v>
      </c>
      <c r="B35" s="79" t="s">
        <v>694</v>
      </c>
      <c r="C35" s="75">
        <v>22734.16</v>
      </c>
      <c r="D35" s="75">
        <v>22734.16</v>
      </c>
      <c r="E35" s="76" t="str">
        <f t="shared" si="32"/>
        <v>Yes</v>
      </c>
      <c r="F35" s="76" t="s">
        <v>666</v>
      </c>
      <c r="G35" s="45">
        <v>0</v>
      </c>
      <c r="H35" s="45">
        <v>0</v>
      </c>
      <c r="I35" s="92">
        <f t="shared" si="33"/>
        <v>22734.16</v>
      </c>
      <c r="J35" s="92">
        <f t="shared" si="34"/>
        <v>22960.288103225892</v>
      </c>
      <c r="K35" s="92">
        <f t="shared" si="29"/>
        <v>23454.138191888364</v>
      </c>
      <c r="L35" s="92">
        <f t="shared" si="30"/>
        <v>24161.449555797499</v>
      </c>
      <c r="N35" s="66">
        <f t="shared" si="35"/>
        <v>0</v>
      </c>
      <c r="O35" s="66">
        <f t="shared" si="35"/>
        <v>0</v>
      </c>
      <c r="P35" s="66">
        <f t="shared" si="35"/>
        <v>0</v>
      </c>
      <c r="Q35" s="66">
        <f t="shared" si="35"/>
        <v>0</v>
      </c>
      <c r="R35" s="66">
        <f t="shared" si="35"/>
        <v>0</v>
      </c>
      <c r="S35" s="41"/>
      <c r="T35" s="92">
        <v>22835</v>
      </c>
      <c r="U35" s="92">
        <f t="shared" si="36"/>
        <v>22734.16</v>
      </c>
      <c r="V35" s="92">
        <f t="shared" si="36"/>
        <v>22960.29</v>
      </c>
      <c r="W35" s="92">
        <f t="shared" si="36"/>
        <v>23454.14</v>
      </c>
      <c r="X35" s="92">
        <f t="shared" si="36"/>
        <v>24161.45</v>
      </c>
      <c r="Z35" s="74">
        <v>23135.39</v>
      </c>
      <c r="AA35" s="74">
        <v>0</v>
      </c>
      <c r="AB35" s="74"/>
      <c r="AC35" s="74"/>
      <c r="AD35" s="74"/>
    </row>
    <row r="36" spans="1:30" x14ac:dyDescent="0.25">
      <c r="A36" s="79" t="s">
        <v>52</v>
      </c>
      <c r="B36" s="79" t="s">
        <v>695</v>
      </c>
      <c r="C36" s="75">
        <v>2013.15</v>
      </c>
      <c r="D36" s="75">
        <v>2013.15</v>
      </c>
      <c r="E36" s="76" t="str">
        <f t="shared" si="32"/>
        <v>Yes</v>
      </c>
      <c r="F36" s="76" t="s">
        <v>666</v>
      </c>
      <c r="G36" s="45">
        <v>0</v>
      </c>
      <c r="H36" s="45">
        <v>0</v>
      </c>
      <c r="I36" s="92">
        <f t="shared" si="33"/>
        <v>2013.15</v>
      </c>
      <c r="J36" s="92">
        <f t="shared" si="34"/>
        <v>2033.1740427184998</v>
      </c>
      <c r="K36" s="92">
        <f t="shared" si="29"/>
        <v>2076.9053398498145</v>
      </c>
      <c r="L36" s="92">
        <f t="shared" si="30"/>
        <v>2139.5390097216582</v>
      </c>
      <c r="N36" s="66">
        <f t="shared" si="35"/>
        <v>0</v>
      </c>
      <c r="O36" s="66">
        <f t="shared" si="35"/>
        <v>0</v>
      </c>
      <c r="P36" s="66">
        <f t="shared" si="35"/>
        <v>0</v>
      </c>
      <c r="Q36" s="66">
        <f t="shared" si="35"/>
        <v>0</v>
      </c>
      <c r="R36" s="66">
        <f t="shared" si="35"/>
        <v>0</v>
      </c>
      <c r="S36" s="41"/>
      <c r="T36" s="92">
        <v>1951.37</v>
      </c>
      <c r="U36" s="92">
        <f t="shared" si="36"/>
        <v>2013.15</v>
      </c>
      <c r="V36" s="92">
        <f t="shared" si="36"/>
        <v>2033.17</v>
      </c>
      <c r="W36" s="92">
        <f t="shared" si="36"/>
        <v>2076.91</v>
      </c>
      <c r="X36" s="92">
        <f t="shared" si="36"/>
        <v>2139.54</v>
      </c>
      <c r="Z36" s="74">
        <v>1930.5</v>
      </c>
      <c r="AA36" s="74">
        <v>0</v>
      </c>
      <c r="AB36" s="74"/>
      <c r="AC36" s="74"/>
      <c r="AD36" s="74"/>
    </row>
    <row r="37" spans="1:30" x14ac:dyDescent="0.25">
      <c r="A37" s="79" t="s">
        <v>54</v>
      </c>
      <c r="B37" s="79" t="s">
        <v>972</v>
      </c>
      <c r="C37" s="75">
        <v>1672.46</v>
      </c>
      <c r="D37" s="75">
        <v>1672.46</v>
      </c>
      <c r="E37" s="76" t="str">
        <f t="shared" si="32"/>
        <v>Yes</v>
      </c>
      <c r="F37" s="76" t="s">
        <v>666</v>
      </c>
      <c r="G37" s="45">
        <v>14</v>
      </c>
      <c r="H37" s="45">
        <v>0</v>
      </c>
      <c r="I37" s="92">
        <f t="shared" si="33"/>
        <v>1672.46</v>
      </c>
      <c r="J37" s="92">
        <f t="shared" si="34"/>
        <v>1689.0953279611465</v>
      </c>
      <c r="K37" s="92">
        <f t="shared" si="29"/>
        <v>1725.4258772000203</v>
      </c>
      <c r="L37" s="92">
        <f t="shared" si="30"/>
        <v>1777.4599072096389</v>
      </c>
      <c r="N37" s="66">
        <f t="shared" si="35"/>
        <v>-14</v>
      </c>
      <c r="O37" s="66">
        <f t="shared" si="35"/>
        <v>-14</v>
      </c>
      <c r="P37" s="66">
        <f t="shared" si="35"/>
        <v>-14</v>
      </c>
      <c r="Q37" s="66">
        <f t="shared" si="35"/>
        <v>-14</v>
      </c>
      <c r="R37" s="66">
        <f t="shared" si="35"/>
        <v>-14</v>
      </c>
      <c r="S37" s="41"/>
      <c r="T37" s="92">
        <v>1640.16</v>
      </c>
      <c r="U37" s="92">
        <f t="shared" si="36"/>
        <v>1658.46</v>
      </c>
      <c r="V37" s="92">
        <f t="shared" si="36"/>
        <v>1675.1</v>
      </c>
      <c r="W37" s="92">
        <f t="shared" si="36"/>
        <v>1711.43</v>
      </c>
      <c r="X37" s="92">
        <f t="shared" si="36"/>
        <v>1763.46</v>
      </c>
      <c r="Z37" s="74">
        <v>1650.52</v>
      </c>
      <c r="AA37" s="74">
        <v>-8</v>
      </c>
      <c r="AB37" s="74"/>
      <c r="AC37" s="74"/>
      <c r="AD37" s="74"/>
    </row>
    <row r="38" spans="1:30" x14ac:dyDescent="0.25">
      <c r="A38" s="79" t="s">
        <v>56</v>
      </c>
      <c r="B38" s="79" t="s">
        <v>696</v>
      </c>
      <c r="C38" s="75">
        <v>160.78</v>
      </c>
      <c r="D38" s="75">
        <v>160.78</v>
      </c>
      <c r="E38" s="76" t="str">
        <f t="shared" si="32"/>
        <v>Yes</v>
      </c>
      <c r="F38" s="76" t="s">
        <v>668</v>
      </c>
      <c r="G38" s="45">
        <v>0</v>
      </c>
      <c r="H38" s="45">
        <v>43.8</v>
      </c>
      <c r="I38" s="92">
        <f t="shared" si="33"/>
        <v>160.78</v>
      </c>
      <c r="J38" s="92">
        <f t="shared" si="34"/>
        <v>162.37921793620961</v>
      </c>
      <c r="K38" s="92">
        <f t="shared" si="29"/>
        <v>165.87181309939805</v>
      </c>
      <c r="L38" s="92">
        <f t="shared" si="30"/>
        <v>170.87404415122978</v>
      </c>
      <c r="N38" s="66">
        <f t="shared" si="35"/>
        <v>43.8</v>
      </c>
      <c r="O38" s="66">
        <f t="shared" si="35"/>
        <v>43.8</v>
      </c>
      <c r="P38" s="66">
        <f t="shared" si="35"/>
        <v>43.8</v>
      </c>
      <c r="Q38" s="66">
        <f t="shared" si="35"/>
        <v>43.8</v>
      </c>
      <c r="R38" s="66">
        <f t="shared" si="35"/>
        <v>43.8</v>
      </c>
      <c r="S38" s="41"/>
      <c r="T38" s="92">
        <v>204.7</v>
      </c>
      <c r="U38" s="92">
        <f t="shared" si="36"/>
        <v>204.58</v>
      </c>
      <c r="V38" s="92">
        <f t="shared" si="36"/>
        <v>206.18</v>
      </c>
      <c r="W38" s="92">
        <f t="shared" si="36"/>
        <v>209.67</v>
      </c>
      <c r="X38" s="92">
        <f t="shared" si="36"/>
        <v>214.67</v>
      </c>
      <c r="Z38" s="74">
        <v>234.60000000000002</v>
      </c>
      <c r="AA38" s="74">
        <v>38.800000000000011</v>
      </c>
      <c r="AB38" s="74"/>
      <c r="AC38" s="74"/>
      <c r="AD38" s="74"/>
    </row>
    <row r="39" spans="1:30" x14ac:dyDescent="0.25">
      <c r="A39" s="79" t="s">
        <v>58</v>
      </c>
      <c r="B39" s="79" t="s">
        <v>697</v>
      </c>
      <c r="C39" s="75">
        <v>3161.9</v>
      </c>
      <c r="D39" s="75">
        <v>3161.9</v>
      </c>
      <c r="E39" s="76" t="str">
        <f t="shared" si="32"/>
        <v>Yes</v>
      </c>
      <c r="F39" s="76" t="s">
        <v>666</v>
      </c>
      <c r="G39" s="45">
        <v>25.049999999999997</v>
      </c>
      <c r="H39" s="45">
        <v>0</v>
      </c>
      <c r="I39" s="92">
        <f t="shared" si="33"/>
        <v>3161.9</v>
      </c>
      <c r="J39" s="92">
        <f t="shared" si="34"/>
        <v>3193.3502251057421</v>
      </c>
      <c r="K39" s="92">
        <f t="shared" si="29"/>
        <v>3262.0356128808726</v>
      </c>
      <c r="L39" s="92">
        <f t="shared" si="30"/>
        <v>3360.4095049245766</v>
      </c>
      <c r="N39" s="66">
        <f t="shared" si="35"/>
        <v>-25.049999999999997</v>
      </c>
      <c r="O39" s="66">
        <f t="shared" si="35"/>
        <v>-25.049999999999997</v>
      </c>
      <c r="P39" s="66">
        <f t="shared" si="35"/>
        <v>-25.049999999999997</v>
      </c>
      <c r="Q39" s="66">
        <f t="shared" si="35"/>
        <v>-25.049999999999997</v>
      </c>
      <c r="R39" s="66">
        <f t="shared" si="35"/>
        <v>-25.049999999999997</v>
      </c>
      <c r="S39" s="41"/>
      <c r="T39" s="92">
        <v>3068.69</v>
      </c>
      <c r="U39" s="92">
        <f t="shared" si="36"/>
        <v>3136.85</v>
      </c>
      <c r="V39" s="92">
        <f t="shared" si="36"/>
        <v>3168.3</v>
      </c>
      <c r="W39" s="92">
        <f t="shared" si="36"/>
        <v>3236.99</v>
      </c>
      <c r="X39" s="92">
        <f t="shared" si="36"/>
        <v>3335.36</v>
      </c>
      <c r="Z39" s="74">
        <v>3108.4000000000005</v>
      </c>
      <c r="AA39" s="74">
        <v>-21.199999999999818</v>
      </c>
      <c r="AB39" s="74"/>
      <c r="AC39" s="74"/>
      <c r="AD39" s="74"/>
    </row>
    <row r="40" spans="1:30" x14ac:dyDescent="0.25">
      <c r="A40" s="79" t="s">
        <v>60</v>
      </c>
      <c r="B40" s="79" t="s">
        <v>698</v>
      </c>
      <c r="C40" s="75">
        <v>25159.24</v>
      </c>
      <c r="D40" s="75">
        <v>25159.24</v>
      </c>
      <c r="E40" s="76" t="str">
        <f t="shared" si="32"/>
        <v>Yes</v>
      </c>
      <c r="F40" s="76" t="s">
        <v>666</v>
      </c>
      <c r="G40" s="45">
        <v>2</v>
      </c>
      <c r="H40" s="45">
        <v>0</v>
      </c>
      <c r="I40" s="92">
        <f t="shared" si="33"/>
        <v>25159.24</v>
      </c>
      <c r="J40" s="92">
        <f t="shared" si="34"/>
        <v>25409.489458075648</v>
      </c>
      <c r="K40" s="92">
        <f t="shared" si="29"/>
        <v>25956.019125531158</v>
      </c>
      <c r="L40" s="92">
        <f t="shared" si="30"/>
        <v>26738.780237413772</v>
      </c>
      <c r="N40" s="66">
        <f t="shared" si="35"/>
        <v>-2</v>
      </c>
      <c r="O40" s="66">
        <f t="shared" si="35"/>
        <v>-2</v>
      </c>
      <c r="P40" s="66">
        <f t="shared" si="35"/>
        <v>-2</v>
      </c>
      <c r="Q40" s="66">
        <f t="shared" si="35"/>
        <v>-2</v>
      </c>
      <c r="R40" s="66">
        <f t="shared" si="35"/>
        <v>-2</v>
      </c>
      <c r="S40" s="41"/>
      <c r="T40" s="92">
        <v>25521.17</v>
      </c>
      <c r="U40" s="92">
        <f t="shared" si="36"/>
        <v>25157.24</v>
      </c>
      <c r="V40" s="92">
        <f t="shared" si="36"/>
        <v>25407.49</v>
      </c>
      <c r="W40" s="92">
        <f t="shared" si="36"/>
        <v>25954.02</v>
      </c>
      <c r="X40" s="92">
        <f t="shared" si="36"/>
        <v>26736.78</v>
      </c>
      <c r="Z40" s="74">
        <v>25928.71</v>
      </c>
      <c r="AA40" s="74">
        <v>0</v>
      </c>
      <c r="AB40" s="74"/>
      <c r="AC40" s="74"/>
      <c r="AD40" s="74"/>
    </row>
    <row r="41" spans="1:30" x14ac:dyDescent="0.25">
      <c r="A41" s="79" t="s">
        <v>62</v>
      </c>
      <c r="B41" s="79" t="s">
        <v>699</v>
      </c>
      <c r="C41" s="75">
        <v>7424.26</v>
      </c>
      <c r="D41" s="75">
        <v>7424.26</v>
      </c>
      <c r="E41" s="76" t="str">
        <f t="shared" si="32"/>
        <v>Yes</v>
      </c>
      <c r="F41" s="76" t="s">
        <v>666</v>
      </c>
      <c r="G41" s="45">
        <v>0</v>
      </c>
      <c r="H41" s="45">
        <v>0</v>
      </c>
      <c r="I41" s="92">
        <f t="shared" si="33"/>
        <v>7424.26</v>
      </c>
      <c r="J41" s="92">
        <f t="shared" si="34"/>
        <v>7498.1063102070129</v>
      </c>
      <c r="K41" s="92">
        <f t="shared" si="29"/>
        <v>7659.382181374157</v>
      </c>
      <c r="L41" s="92">
        <f t="shared" si="30"/>
        <v>7890.3677760306573</v>
      </c>
      <c r="N41" s="66">
        <f t="shared" si="35"/>
        <v>0</v>
      </c>
      <c r="O41" s="66">
        <f t="shared" si="35"/>
        <v>0</v>
      </c>
      <c r="P41" s="66">
        <f t="shared" si="35"/>
        <v>0</v>
      </c>
      <c r="Q41" s="66">
        <f t="shared" si="35"/>
        <v>0</v>
      </c>
      <c r="R41" s="66">
        <f t="shared" si="35"/>
        <v>0</v>
      </c>
      <c r="S41" s="41"/>
      <c r="T41" s="92">
        <v>7249.9</v>
      </c>
      <c r="U41" s="92">
        <f t="shared" si="36"/>
        <v>7424.26</v>
      </c>
      <c r="V41" s="92">
        <f t="shared" si="36"/>
        <v>7498.11</v>
      </c>
      <c r="W41" s="92">
        <f t="shared" si="36"/>
        <v>7659.38</v>
      </c>
      <c r="X41" s="92">
        <f t="shared" si="36"/>
        <v>7890.37</v>
      </c>
      <c r="Z41" s="74">
        <v>7070.24</v>
      </c>
      <c r="AA41" s="74">
        <v>0</v>
      </c>
      <c r="AB41" s="74"/>
      <c r="AC41" s="74"/>
      <c r="AD41" s="74"/>
    </row>
    <row r="42" spans="1:30" x14ac:dyDescent="0.25">
      <c r="A42" s="79" t="s">
        <v>64</v>
      </c>
      <c r="B42" s="79" t="s">
        <v>700</v>
      </c>
      <c r="C42" s="75">
        <v>12880</v>
      </c>
      <c r="D42" s="75">
        <v>12880</v>
      </c>
      <c r="E42" s="76" t="str">
        <f t="shared" si="32"/>
        <v>Yes</v>
      </c>
      <c r="F42" s="76" t="s">
        <v>666</v>
      </c>
      <c r="G42" s="45">
        <v>9.1</v>
      </c>
      <c r="H42" s="45">
        <v>0</v>
      </c>
      <c r="I42" s="92">
        <f t="shared" si="33"/>
        <v>12880</v>
      </c>
      <c r="J42" s="92">
        <f t="shared" si="34"/>
        <v>13008.112495449557</v>
      </c>
      <c r="K42" s="92">
        <f t="shared" si="29"/>
        <v>13287.90243015454</v>
      </c>
      <c r="L42" s="92">
        <f t="shared" si="30"/>
        <v>13688.628490283863</v>
      </c>
      <c r="N42" s="66">
        <f t="shared" si="35"/>
        <v>-9.1</v>
      </c>
      <c r="O42" s="66">
        <f t="shared" si="35"/>
        <v>-9.1</v>
      </c>
      <c r="P42" s="66">
        <f t="shared" si="35"/>
        <v>-9.1</v>
      </c>
      <c r="Q42" s="66">
        <f t="shared" si="35"/>
        <v>-9.1</v>
      </c>
      <c r="R42" s="66">
        <f t="shared" si="35"/>
        <v>-9.1</v>
      </c>
      <c r="S42" s="41"/>
      <c r="T42" s="92">
        <v>12933.36</v>
      </c>
      <c r="U42" s="92">
        <f t="shared" si="36"/>
        <v>12870.9</v>
      </c>
      <c r="V42" s="92">
        <f t="shared" si="36"/>
        <v>12999.01</v>
      </c>
      <c r="W42" s="92">
        <f t="shared" si="36"/>
        <v>13278.8</v>
      </c>
      <c r="X42" s="92">
        <f t="shared" si="36"/>
        <v>13679.53</v>
      </c>
      <c r="Z42" s="74">
        <v>13178.800000000001</v>
      </c>
      <c r="AA42" s="74">
        <v>-14.799999999999272</v>
      </c>
      <c r="AB42" s="74"/>
      <c r="AC42" s="74"/>
      <c r="AD42" s="74"/>
    </row>
    <row r="43" spans="1:30" x14ac:dyDescent="0.25">
      <c r="A43" s="79" t="s">
        <v>66</v>
      </c>
      <c r="B43" s="79" t="s">
        <v>701</v>
      </c>
      <c r="C43" s="75">
        <v>3380.73</v>
      </c>
      <c r="D43" s="75">
        <v>3380.73</v>
      </c>
      <c r="E43" s="76" t="str">
        <f t="shared" si="32"/>
        <v>Yes</v>
      </c>
      <c r="F43" s="76" t="s">
        <v>666</v>
      </c>
      <c r="G43" s="45">
        <v>0</v>
      </c>
      <c r="H43" s="45">
        <v>0</v>
      </c>
      <c r="I43" s="92">
        <f t="shared" si="33"/>
        <v>3380.73</v>
      </c>
      <c r="J43" s="92">
        <f t="shared" si="34"/>
        <v>3414.3568444674829</v>
      </c>
      <c r="K43" s="92">
        <f t="shared" si="29"/>
        <v>3487.795837165866</v>
      </c>
      <c r="L43" s="92">
        <f t="shared" si="30"/>
        <v>3592.9780276364409</v>
      </c>
      <c r="N43" s="66">
        <f t="shared" si="35"/>
        <v>0</v>
      </c>
      <c r="O43" s="66">
        <f t="shared" si="35"/>
        <v>0</v>
      </c>
      <c r="P43" s="66">
        <f t="shared" si="35"/>
        <v>0</v>
      </c>
      <c r="Q43" s="66">
        <f t="shared" si="35"/>
        <v>0</v>
      </c>
      <c r="R43" s="66">
        <f t="shared" si="35"/>
        <v>0</v>
      </c>
      <c r="S43" s="41"/>
      <c r="T43" s="92">
        <v>3175.08</v>
      </c>
      <c r="U43" s="92">
        <f t="shared" si="36"/>
        <v>3380.73</v>
      </c>
      <c r="V43" s="92">
        <f t="shared" si="36"/>
        <v>3414.36</v>
      </c>
      <c r="W43" s="92">
        <f t="shared" si="36"/>
        <v>3487.8</v>
      </c>
      <c r="X43" s="92">
        <f t="shared" si="36"/>
        <v>3592.98</v>
      </c>
      <c r="Z43" s="74">
        <v>2982.3</v>
      </c>
      <c r="AA43" s="74">
        <v>0</v>
      </c>
      <c r="AB43" s="74"/>
      <c r="AC43" s="74"/>
      <c r="AD43" s="74"/>
    </row>
    <row r="44" spans="1:30" x14ac:dyDescent="0.25">
      <c r="A44" s="79" t="s">
        <v>68</v>
      </c>
      <c r="B44" s="79" t="s">
        <v>702</v>
      </c>
      <c r="C44" s="75">
        <v>394.7</v>
      </c>
      <c r="D44" s="75">
        <v>394.7</v>
      </c>
      <c r="E44" s="76" t="str">
        <f t="shared" si="32"/>
        <v>Yes</v>
      </c>
      <c r="F44" s="76" t="s">
        <v>666</v>
      </c>
      <c r="G44" s="45">
        <v>1.33</v>
      </c>
      <c r="H44" s="45">
        <v>0</v>
      </c>
      <c r="I44" s="92">
        <f t="shared" si="33"/>
        <v>394.7</v>
      </c>
      <c r="J44" s="92">
        <f t="shared" si="34"/>
        <v>398.62593182872206</v>
      </c>
      <c r="K44" s="92">
        <f t="shared" si="29"/>
        <v>407.19992928431651</v>
      </c>
      <c r="L44" s="92">
        <f t="shared" si="30"/>
        <v>419.47994294371432</v>
      </c>
      <c r="N44" s="66">
        <f t="shared" si="35"/>
        <v>-1.33</v>
      </c>
      <c r="O44" s="66">
        <f t="shared" si="35"/>
        <v>-1.33</v>
      </c>
      <c r="P44" s="66">
        <f t="shared" si="35"/>
        <v>-1.33</v>
      </c>
      <c r="Q44" s="66">
        <f t="shared" si="35"/>
        <v>-1.33</v>
      </c>
      <c r="R44" s="66">
        <f t="shared" si="35"/>
        <v>-1.33</v>
      </c>
      <c r="S44" s="41"/>
      <c r="T44" s="92">
        <v>384.01</v>
      </c>
      <c r="U44" s="92">
        <f t="shared" si="36"/>
        <v>393.37</v>
      </c>
      <c r="V44" s="92">
        <f t="shared" si="36"/>
        <v>397.3</v>
      </c>
      <c r="W44" s="92">
        <f t="shared" si="36"/>
        <v>405.87</v>
      </c>
      <c r="X44" s="92">
        <f t="shared" si="36"/>
        <v>418.15</v>
      </c>
      <c r="Z44" s="74">
        <v>397.74</v>
      </c>
      <c r="AA44" s="74">
        <v>-1</v>
      </c>
      <c r="AB44" s="74"/>
      <c r="AC44" s="74"/>
      <c r="AD44" s="74"/>
    </row>
    <row r="45" spans="1:30" x14ac:dyDescent="0.25">
      <c r="A45" s="79" t="s">
        <v>70</v>
      </c>
      <c r="B45" s="79" t="s">
        <v>703</v>
      </c>
      <c r="C45" s="75">
        <v>30.35</v>
      </c>
      <c r="D45" s="75">
        <v>30.35</v>
      </c>
      <c r="E45" s="76" t="str">
        <f t="shared" si="32"/>
        <v>No</v>
      </c>
      <c r="F45" s="76" t="s">
        <v>668</v>
      </c>
      <c r="G45" s="45">
        <v>0</v>
      </c>
      <c r="H45" s="45">
        <v>1.33</v>
      </c>
      <c r="I45" s="92">
        <f t="shared" si="33"/>
        <v>30.35</v>
      </c>
      <c r="J45" s="92">
        <f t="shared" si="34"/>
        <v>30.35</v>
      </c>
      <c r="K45" s="92">
        <f t="shared" si="29"/>
        <v>30.35</v>
      </c>
      <c r="L45" s="92">
        <f t="shared" si="30"/>
        <v>30.35</v>
      </c>
      <c r="N45" s="66">
        <f t="shared" si="35"/>
        <v>1.33</v>
      </c>
      <c r="O45" s="66">
        <f t="shared" si="35"/>
        <v>1.33</v>
      </c>
      <c r="P45" s="66">
        <f t="shared" si="35"/>
        <v>1.33</v>
      </c>
      <c r="Q45" s="66">
        <f t="shared" si="35"/>
        <v>1.33</v>
      </c>
      <c r="R45" s="66">
        <f t="shared" si="35"/>
        <v>1.33</v>
      </c>
      <c r="S45" s="41"/>
      <c r="T45" s="92">
        <v>20.43</v>
      </c>
      <c r="U45" s="92">
        <f t="shared" si="36"/>
        <v>31.68</v>
      </c>
      <c r="V45" s="92">
        <f t="shared" si="36"/>
        <v>31.68</v>
      </c>
      <c r="W45" s="92">
        <f t="shared" si="36"/>
        <v>31.68</v>
      </c>
      <c r="X45" s="92">
        <f t="shared" si="36"/>
        <v>31.68</v>
      </c>
      <c r="Z45" s="74">
        <v>28.4</v>
      </c>
      <c r="AA45" s="74">
        <v>1</v>
      </c>
      <c r="AB45" s="74"/>
      <c r="AC45" s="74"/>
      <c r="AD45" s="74"/>
    </row>
    <row r="46" spans="1:30" x14ac:dyDescent="0.25">
      <c r="A46" s="79" t="s">
        <v>72</v>
      </c>
      <c r="B46" s="79" t="s">
        <v>704</v>
      </c>
      <c r="C46" s="75">
        <v>6488.47</v>
      </c>
      <c r="D46" s="75">
        <v>6488.47</v>
      </c>
      <c r="E46" s="76" t="str">
        <f t="shared" si="32"/>
        <v>Yes</v>
      </c>
      <c r="F46" s="76" t="s">
        <v>666</v>
      </c>
      <c r="G46" s="45">
        <v>0</v>
      </c>
      <c r="H46" s="45">
        <v>0</v>
      </c>
      <c r="I46" s="92">
        <f t="shared" si="33"/>
        <v>6488.47</v>
      </c>
      <c r="J46" s="92">
        <f t="shared" si="34"/>
        <v>6553.0083605085083</v>
      </c>
      <c r="K46" s="92">
        <f t="shared" si="29"/>
        <v>6693.9562329957162</v>
      </c>
      <c r="L46" s="92">
        <f t="shared" si="30"/>
        <v>6895.8272748720601</v>
      </c>
      <c r="N46" s="66">
        <f t="shared" si="35"/>
        <v>0</v>
      </c>
      <c r="O46" s="66">
        <f t="shared" si="35"/>
        <v>0</v>
      </c>
      <c r="P46" s="66">
        <f t="shared" si="35"/>
        <v>0</v>
      </c>
      <c r="Q46" s="66">
        <f t="shared" si="35"/>
        <v>0</v>
      </c>
      <c r="R46" s="66">
        <f t="shared" si="35"/>
        <v>0</v>
      </c>
      <c r="S46" s="41"/>
      <c r="T46" s="92">
        <v>6482.81</v>
      </c>
      <c r="U46" s="92">
        <f t="shared" si="36"/>
        <v>6488.47</v>
      </c>
      <c r="V46" s="92">
        <f t="shared" si="36"/>
        <v>6553.01</v>
      </c>
      <c r="W46" s="92">
        <f t="shared" si="36"/>
        <v>6693.96</v>
      </c>
      <c r="X46" s="92">
        <f t="shared" si="36"/>
        <v>6895.83</v>
      </c>
      <c r="Z46" s="74">
        <v>6474.69</v>
      </c>
      <c r="AA46" s="74">
        <v>0</v>
      </c>
      <c r="AB46" s="74"/>
      <c r="AC46" s="74"/>
      <c r="AD46" s="74"/>
    </row>
    <row r="47" spans="1:30" x14ac:dyDescent="0.25">
      <c r="A47" s="79" t="s">
        <v>74</v>
      </c>
      <c r="B47" s="79" t="s">
        <v>705</v>
      </c>
      <c r="C47" s="75">
        <v>686.35</v>
      </c>
      <c r="D47" s="75">
        <v>686.35</v>
      </c>
      <c r="E47" s="76" t="str">
        <f t="shared" si="32"/>
        <v>Yes</v>
      </c>
      <c r="F47" s="76" t="s">
        <v>666</v>
      </c>
      <c r="G47" s="45">
        <v>0</v>
      </c>
      <c r="H47" s="45">
        <v>0</v>
      </c>
      <c r="I47" s="92">
        <f t="shared" si="33"/>
        <v>686.35</v>
      </c>
      <c r="J47" s="92">
        <f t="shared" si="34"/>
        <v>693.17686422762449</v>
      </c>
      <c r="K47" s="92">
        <f t="shared" si="29"/>
        <v>708.08632243296336</v>
      </c>
      <c r="L47" s="92">
        <f t="shared" si="30"/>
        <v>729.44023014800689</v>
      </c>
      <c r="N47" s="66">
        <f t="shared" si="35"/>
        <v>0</v>
      </c>
      <c r="O47" s="66">
        <f t="shared" si="35"/>
        <v>0</v>
      </c>
      <c r="P47" s="66">
        <f t="shared" si="35"/>
        <v>0</v>
      </c>
      <c r="Q47" s="66">
        <f t="shared" si="35"/>
        <v>0</v>
      </c>
      <c r="R47" s="66">
        <f t="shared" si="35"/>
        <v>0</v>
      </c>
      <c r="S47" s="41"/>
      <c r="T47" s="92">
        <v>679.28</v>
      </c>
      <c r="U47" s="92">
        <f t="shared" si="36"/>
        <v>686.35</v>
      </c>
      <c r="V47" s="92">
        <f t="shared" si="36"/>
        <v>693.18</v>
      </c>
      <c r="W47" s="92">
        <f t="shared" si="36"/>
        <v>708.09</v>
      </c>
      <c r="X47" s="92">
        <f t="shared" si="36"/>
        <v>729.44</v>
      </c>
      <c r="Z47" s="74">
        <v>683.71</v>
      </c>
      <c r="AA47" s="74">
        <v>0</v>
      </c>
      <c r="AB47" s="74"/>
      <c r="AC47" s="74"/>
      <c r="AD47" s="74"/>
    </row>
    <row r="48" spans="1:30" x14ac:dyDescent="0.25">
      <c r="A48" s="79" t="s">
        <v>76</v>
      </c>
      <c r="B48" s="79" t="s">
        <v>706</v>
      </c>
      <c r="C48" s="75">
        <v>1429.93</v>
      </c>
      <c r="D48" s="75">
        <v>1429.93</v>
      </c>
      <c r="E48" s="76" t="str">
        <f t="shared" si="32"/>
        <v>Yes</v>
      </c>
      <c r="F48" s="76" t="s">
        <v>666</v>
      </c>
      <c r="G48" s="45">
        <v>0</v>
      </c>
      <c r="H48" s="45">
        <v>0</v>
      </c>
      <c r="I48" s="92">
        <f t="shared" si="33"/>
        <v>1429.93</v>
      </c>
      <c r="J48" s="92">
        <f t="shared" si="34"/>
        <v>1444.1529736504804</v>
      </c>
      <c r="K48" s="92">
        <f t="shared" si="29"/>
        <v>1475.2150871079878</v>
      </c>
      <c r="L48" s="92">
        <f t="shared" si="30"/>
        <v>1519.7034578502798</v>
      </c>
      <c r="N48" s="66">
        <f t="shared" si="35"/>
        <v>0</v>
      </c>
      <c r="O48" s="66">
        <f t="shared" si="35"/>
        <v>0</v>
      </c>
      <c r="P48" s="66">
        <f t="shared" si="35"/>
        <v>0</v>
      </c>
      <c r="Q48" s="66">
        <f t="shared" si="35"/>
        <v>0</v>
      </c>
      <c r="R48" s="66">
        <f t="shared" si="35"/>
        <v>0</v>
      </c>
      <c r="S48" s="41"/>
      <c r="T48" s="92">
        <v>1381.27</v>
      </c>
      <c r="U48" s="92">
        <f t="shared" si="36"/>
        <v>1429.93</v>
      </c>
      <c r="V48" s="92">
        <f t="shared" si="36"/>
        <v>1444.15</v>
      </c>
      <c r="W48" s="92">
        <f t="shared" si="36"/>
        <v>1475.22</v>
      </c>
      <c r="X48" s="92">
        <f t="shared" si="36"/>
        <v>1519.7</v>
      </c>
      <c r="Z48" s="74">
        <v>1321.19</v>
      </c>
      <c r="AA48" s="74">
        <v>0</v>
      </c>
      <c r="AB48" s="74"/>
      <c r="AC48" s="74"/>
      <c r="AD48" s="74"/>
    </row>
    <row r="49" spans="1:30" x14ac:dyDescent="0.25">
      <c r="A49" s="79" t="s">
        <v>78</v>
      </c>
      <c r="B49" s="79" t="s">
        <v>707</v>
      </c>
      <c r="C49" s="75">
        <v>1041.51</v>
      </c>
      <c r="D49" s="75">
        <v>1041.51</v>
      </c>
      <c r="E49" s="76" t="str">
        <f t="shared" si="32"/>
        <v>Yes</v>
      </c>
      <c r="F49" s="76" t="s">
        <v>666</v>
      </c>
      <c r="G49" s="45">
        <v>0</v>
      </c>
      <c r="H49" s="45">
        <v>0</v>
      </c>
      <c r="I49" s="92">
        <f t="shared" si="33"/>
        <v>1041.51</v>
      </c>
      <c r="J49" s="92">
        <f t="shared" si="34"/>
        <v>1051.8695066099122</v>
      </c>
      <c r="K49" s="92">
        <f t="shared" si="29"/>
        <v>1074.4940419278148</v>
      </c>
      <c r="L49" s="92">
        <f t="shared" si="30"/>
        <v>1106.8977840772939</v>
      </c>
      <c r="N49" s="66">
        <f t="shared" si="35"/>
        <v>0</v>
      </c>
      <c r="O49" s="66">
        <f t="shared" si="35"/>
        <v>0</v>
      </c>
      <c r="P49" s="66">
        <f t="shared" si="35"/>
        <v>0</v>
      </c>
      <c r="Q49" s="66">
        <f t="shared" si="35"/>
        <v>0</v>
      </c>
      <c r="R49" s="66">
        <f t="shared" si="35"/>
        <v>0</v>
      </c>
      <c r="S49" s="41"/>
      <c r="T49" s="92">
        <v>1020.73</v>
      </c>
      <c r="U49" s="92">
        <f t="shared" si="36"/>
        <v>1041.51</v>
      </c>
      <c r="V49" s="92">
        <f t="shared" si="36"/>
        <v>1051.8699999999999</v>
      </c>
      <c r="W49" s="92">
        <f t="shared" si="36"/>
        <v>1074.49</v>
      </c>
      <c r="X49" s="92">
        <f t="shared" si="36"/>
        <v>1106.9000000000001</v>
      </c>
      <c r="Z49" s="74">
        <v>1019.33</v>
      </c>
      <c r="AA49" s="74">
        <v>0</v>
      </c>
      <c r="AB49" s="74"/>
      <c r="AC49" s="74"/>
      <c r="AD49" s="74"/>
    </row>
    <row r="50" spans="1:30" x14ac:dyDescent="0.25">
      <c r="A50" s="79" t="s">
        <v>80</v>
      </c>
      <c r="B50" s="79" t="s">
        <v>708</v>
      </c>
      <c r="C50" s="75">
        <v>2479.09</v>
      </c>
      <c r="D50" s="75">
        <v>2479.09</v>
      </c>
      <c r="E50" s="76" t="str">
        <f t="shared" si="32"/>
        <v>Yes</v>
      </c>
      <c r="F50" s="76" t="s">
        <v>666</v>
      </c>
      <c r="G50" s="45">
        <v>20.7</v>
      </c>
      <c r="H50" s="45">
        <v>0</v>
      </c>
      <c r="I50" s="92">
        <f t="shared" si="33"/>
        <v>2479.09</v>
      </c>
      <c r="J50" s="92">
        <f t="shared" si="34"/>
        <v>2503.7485719211213</v>
      </c>
      <c r="K50" s="92">
        <f t="shared" si="29"/>
        <v>2557.601400277315</v>
      </c>
      <c r="L50" s="92">
        <f t="shared" si="30"/>
        <v>2634.7315220479672</v>
      </c>
      <c r="N50" s="66">
        <f t="shared" si="35"/>
        <v>-20.7</v>
      </c>
      <c r="O50" s="66">
        <f t="shared" si="35"/>
        <v>-20.7</v>
      </c>
      <c r="P50" s="66">
        <f t="shared" si="35"/>
        <v>-20.7</v>
      </c>
      <c r="Q50" s="66">
        <f t="shared" si="35"/>
        <v>-20.7</v>
      </c>
      <c r="R50" s="66">
        <f t="shared" si="35"/>
        <v>-20.7</v>
      </c>
      <c r="S50" s="41"/>
      <c r="T50" s="92">
        <v>2440.44</v>
      </c>
      <c r="U50" s="92">
        <f t="shared" si="36"/>
        <v>2458.39</v>
      </c>
      <c r="V50" s="92">
        <f t="shared" si="36"/>
        <v>2483.0500000000002</v>
      </c>
      <c r="W50" s="92">
        <f t="shared" si="36"/>
        <v>2536.9</v>
      </c>
      <c r="X50" s="92">
        <f t="shared" si="36"/>
        <v>2614.0300000000002</v>
      </c>
      <c r="Z50" s="74">
        <v>2387.0700000000002</v>
      </c>
      <c r="AA50" s="74">
        <v>-16</v>
      </c>
      <c r="AB50" s="74"/>
      <c r="AC50" s="74"/>
      <c r="AD50" s="74"/>
    </row>
    <row r="51" spans="1:30" x14ac:dyDescent="0.25">
      <c r="A51" s="79" t="s">
        <v>82</v>
      </c>
      <c r="B51" s="79" t="s">
        <v>709</v>
      </c>
      <c r="C51" s="75">
        <v>4965.4399999999996</v>
      </c>
      <c r="D51" s="75">
        <v>4965.4399999999996</v>
      </c>
      <c r="E51" s="76" t="str">
        <f t="shared" si="32"/>
        <v>Yes</v>
      </c>
      <c r="F51" s="76" t="s">
        <v>666</v>
      </c>
      <c r="G51" s="45">
        <v>0</v>
      </c>
      <c r="H51" s="45">
        <v>0</v>
      </c>
      <c r="I51" s="92">
        <f t="shared" si="33"/>
        <v>4965.4399999999996</v>
      </c>
      <c r="J51" s="92">
        <f t="shared" si="34"/>
        <v>5014.8293563202669</v>
      </c>
      <c r="K51" s="92">
        <f t="shared" si="29"/>
        <v>5122.6927207132412</v>
      </c>
      <c r="L51" s="92">
        <f t="shared" si="30"/>
        <v>5277.1788393474453</v>
      </c>
      <c r="N51" s="66">
        <f t="shared" si="35"/>
        <v>0</v>
      </c>
      <c r="O51" s="66">
        <f t="shared" si="35"/>
        <v>0</v>
      </c>
      <c r="P51" s="66">
        <f t="shared" si="35"/>
        <v>0</v>
      </c>
      <c r="Q51" s="66">
        <f t="shared" si="35"/>
        <v>0</v>
      </c>
      <c r="R51" s="66">
        <f t="shared" si="35"/>
        <v>0</v>
      </c>
      <c r="S51" s="41"/>
      <c r="T51" s="92">
        <v>4990.13</v>
      </c>
      <c r="U51" s="92">
        <f t="shared" si="36"/>
        <v>4965.4399999999996</v>
      </c>
      <c r="V51" s="92">
        <f t="shared" si="36"/>
        <v>5014.83</v>
      </c>
      <c r="W51" s="92">
        <f t="shared" si="36"/>
        <v>5122.6899999999996</v>
      </c>
      <c r="X51" s="92">
        <f t="shared" si="36"/>
        <v>5277.18</v>
      </c>
      <c r="Z51" s="74">
        <v>5085.16</v>
      </c>
      <c r="AA51" s="74">
        <v>0</v>
      </c>
      <c r="AB51" s="74"/>
      <c r="AC51" s="74"/>
      <c r="AD51" s="74"/>
    </row>
    <row r="52" spans="1:30" x14ac:dyDescent="0.25">
      <c r="A52" s="79" t="s">
        <v>84</v>
      </c>
      <c r="B52" s="79" t="s">
        <v>710</v>
      </c>
      <c r="C52" s="75">
        <v>171.71</v>
      </c>
      <c r="D52" s="75">
        <v>171.71</v>
      </c>
      <c r="E52" s="76" t="str">
        <f t="shared" si="32"/>
        <v>Yes</v>
      </c>
      <c r="F52" s="76" t="s">
        <v>668</v>
      </c>
      <c r="G52" s="45">
        <v>0</v>
      </c>
      <c r="H52" s="45">
        <v>78.399999999999991</v>
      </c>
      <c r="I52" s="92">
        <f t="shared" si="33"/>
        <v>171.71</v>
      </c>
      <c r="J52" s="92">
        <f t="shared" si="34"/>
        <v>173.41793451814002</v>
      </c>
      <c r="K52" s="92">
        <f t="shared" si="29"/>
        <v>177.14796011504936</v>
      </c>
      <c r="L52" s="92">
        <f t="shared" si="30"/>
        <v>182.49024829709953</v>
      </c>
      <c r="N52" s="66">
        <f t="shared" si="35"/>
        <v>78.399999999999991</v>
      </c>
      <c r="O52" s="66">
        <f t="shared" si="35"/>
        <v>78.399999999999991</v>
      </c>
      <c r="P52" s="66">
        <f t="shared" si="35"/>
        <v>78.399999999999991</v>
      </c>
      <c r="Q52" s="66">
        <f t="shared" si="35"/>
        <v>78.399999999999991</v>
      </c>
      <c r="R52" s="66">
        <f t="shared" si="35"/>
        <v>78.399999999999991</v>
      </c>
      <c r="S52" s="41"/>
      <c r="T52" s="92">
        <v>254</v>
      </c>
      <c r="U52" s="92">
        <f t="shared" si="36"/>
        <v>250.11</v>
      </c>
      <c r="V52" s="92">
        <f t="shared" si="36"/>
        <v>251.82</v>
      </c>
      <c r="W52" s="92">
        <f t="shared" si="36"/>
        <v>255.55</v>
      </c>
      <c r="X52" s="92">
        <f t="shared" si="36"/>
        <v>260.89</v>
      </c>
      <c r="Z52" s="74">
        <v>323.7</v>
      </c>
      <c r="AA52" s="74">
        <v>73.300000000000011</v>
      </c>
      <c r="AB52" s="74"/>
      <c r="AC52" s="74"/>
      <c r="AD52" s="74"/>
    </row>
    <row r="53" spans="1:30" x14ac:dyDescent="0.25">
      <c r="A53" s="79" t="s">
        <v>86</v>
      </c>
      <c r="B53" s="79" t="s">
        <v>711</v>
      </c>
      <c r="C53" s="75">
        <v>777.64</v>
      </c>
      <c r="D53" s="75">
        <v>777.64</v>
      </c>
      <c r="E53" s="76" t="str">
        <f t="shared" si="32"/>
        <v>Yes</v>
      </c>
      <c r="F53" s="76" t="s">
        <v>666</v>
      </c>
      <c r="G53" s="45">
        <v>0</v>
      </c>
      <c r="H53" s="45">
        <v>0</v>
      </c>
      <c r="I53" s="92">
        <f t="shared" si="33"/>
        <v>777.64</v>
      </c>
      <c r="J53" s="92">
        <f t="shared" si="34"/>
        <v>785.37489137899013</v>
      </c>
      <c r="K53" s="92">
        <f t="shared" si="29"/>
        <v>802.26742591501363</v>
      </c>
      <c r="L53" s="92">
        <f t="shared" si="30"/>
        <v>826.461572918039</v>
      </c>
      <c r="N53" s="66">
        <f t="shared" si="35"/>
        <v>0</v>
      </c>
      <c r="O53" s="66">
        <f t="shared" si="35"/>
        <v>0</v>
      </c>
      <c r="P53" s="66">
        <f t="shared" si="35"/>
        <v>0</v>
      </c>
      <c r="Q53" s="66">
        <f t="shared" si="35"/>
        <v>0</v>
      </c>
      <c r="R53" s="66">
        <f t="shared" si="35"/>
        <v>0</v>
      </c>
      <c r="S53" s="41"/>
      <c r="T53" s="92">
        <v>830.04</v>
      </c>
      <c r="U53" s="92">
        <f t="shared" si="36"/>
        <v>777.64</v>
      </c>
      <c r="V53" s="92">
        <f t="shared" si="36"/>
        <v>785.37</v>
      </c>
      <c r="W53" s="92">
        <f t="shared" si="36"/>
        <v>802.27</v>
      </c>
      <c r="X53" s="92">
        <f t="shared" si="36"/>
        <v>826.46</v>
      </c>
      <c r="Z53" s="74">
        <v>846.51</v>
      </c>
      <c r="AA53" s="74">
        <v>0</v>
      </c>
      <c r="AB53" s="74"/>
      <c r="AC53" s="74"/>
      <c r="AD53" s="74"/>
    </row>
    <row r="54" spans="1:30" x14ac:dyDescent="0.25">
      <c r="A54" s="79" t="s">
        <v>88</v>
      </c>
      <c r="B54" s="79" t="s">
        <v>712</v>
      </c>
      <c r="C54" s="75">
        <v>24.7</v>
      </c>
      <c r="D54" s="75">
        <v>24.7</v>
      </c>
      <c r="E54" s="76" t="str">
        <f t="shared" si="32"/>
        <v>No</v>
      </c>
      <c r="F54" s="76" t="s">
        <v>668</v>
      </c>
      <c r="G54" s="45">
        <v>0</v>
      </c>
      <c r="H54" s="45">
        <v>21.67</v>
      </c>
      <c r="I54" s="92">
        <f t="shared" si="33"/>
        <v>24.7</v>
      </c>
      <c r="J54" s="92">
        <f t="shared" si="34"/>
        <v>24.7</v>
      </c>
      <c r="K54" s="92">
        <f t="shared" si="29"/>
        <v>24.7</v>
      </c>
      <c r="L54" s="92">
        <f t="shared" si="30"/>
        <v>24.7</v>
      </c>
      <c r="N54" s="66">
        <f t="shared" si="35"/>
        <v>21.67</v>
      </c>
      <c r="O54" s="66">
        <f t="shared" si="35"/>
        <v>21.67</v>
      </c>
      <c r="P54" s="66">
        <f t="shared" si="35"/>
        <v>21.67</v>
      </c>
      <c r="Q54" s="66">
        <f t="shared" si="35"/>
        <v>21.67</v>
      </c>
      <c r="R54" s="66">
        <f t="shared" si="35"/>
        <v>21.67</v>
      </c>
      <c r="S54" s="41"/>
      <c r="T54" s="92">
        <v>47.07</v>
      </c>
      <c r="U54" s="92">
        <f t="shared" si="36"/>
        <v>46.37</v>
      </c>
      <c r="V54" s="92">
        <f t="shared" si="36"/>
        <v>46.37</v>
      </c>
      <c r="W54" s="92">
        <f t="shared" si="36"/>
        <v>46.37</v>
      </c>
      <c r="X54" s="92">
        <f t="shared" si="36"/>
        <v>46.37</v>
      </c>
      <c r="Z54" s="74">
        <v>68.5</v>
      </c>
      <c r="AA54" s="74">
        <v>22</v>
      </c>
      <c r="AB54" s="74"/>
      <c r="AC54" s="74"/>
      <c r="AD54" s="74"/>
    </row>
    <row r="55" spans="1:30" x14ac:dyDescent="0.25">
      <c r="A55" s="79" t="s">
        <v>90</v>
      </c>
      <c r="B55" s="79" t="s">
        <v>713</v>
      </c>
      <c r="C55" s="75">
        <v>6079.92</v>
      </c>
      <c r="D55" s="75">
        <v>6079.92</v>
      </c>
      <c r="E55" s="76" t="str">
        <f t="shared" si="32"/>
        <v>Yes</v>
      </c>
      <c r="F55" s="76" t="s">
        <v>666</v>
      </c>
      <c r="G55" s="45">
        <v>49.22</v>
      </c>
      <c r="H55" s="45">
        <v>0</v>
      </c>
      <c r="I55" s="92">
        <f t="shared" si="33"/>
        <v>6079.92</v>
      </c>
      <c r="J55" s="92">
        <f t="shared" si="34"/>
        <v>6140.3946679606888</v>
      </c>
      <c r="K55" s="92">
        <f t="shared" si="29"/>
        <v>6272.46768192121</v>
      </c>
      <c r="L55" s="92">
        <f t="shared" si="30"/>
        <v>6461.6278051744303</v>
      </c>
      <c r="N55" s="66">
        <f t="shared" si="35"/>
        <v>-49.22</v>
      </c>
      <c r="O55" s="66">
        <f t="shared" si="35"/>
        <v>-49.22</v>
      </c>
      <c r="P55" s="66">
        <f t="shared" si="35"/>
        <v>-49.22</v>
      </c>
      <c r="Q55" s="66">
        <f t="shared" si="35"/>
        <v>-49.22</v>
      </c>
      <c r="R55" s="66">
        <f t="shared" si="35"/>
        <v>-49.22</v>
      </c>
      <c r="S55" s="41"/>
      <c r="T55" s="92">
        <v>6030.83</v>
      </c>
      <c r="U55" s="92">
        <f t="shared" si="36"/>
        <v>6030.7</v>
      </c>
      <c r="V55" s="92">
        <f t="shared" si="36"/>
        <v>6091.17</v>
      </c>
      <c r="W55" s="92">
        <f t="shared" si="36"/>
        <v>6223.25</v>
      </c>
      <c r="X55" s="92">
        <f t="shared" si="36"/>
        <v>6412.41</v>
      </c>
      <c r="Z55" s="74">
        <v>5996.5</v>
      </c>
      <c r="AA55" s="74">
        <v>-46.300000000000182</v>
      </c>
      <c r="AB55" s="74"/>
      <c r="AC55" s="74"/>
      <c r="AD55" s="74"/>
    </row>
    <row r="56" spans="1:30" x14ac:dyDescent="0.25">
      <c r="A56" s="79" t="s">
        <v>92</v>
      </c>
      <c r="B56" s="79" t="s">
        <v>714</v>
      </c>
      <c r="C56" s="75">
        <v>93.19</v>
      </c>
      <c r="D56" s="75">
        <v>93.19</v>
      </c>
      <c r="E56" s="76" t="str">
        <f t="shared" si="32"/>
        <v>No</v>
      </c>
      <c r="F56" s="76" t="s">
        <v>666</v>
      </c>
      <c r="G56" s="45">
        <v>0</v>
      </c>
      <c r="H56" s="45">
        <v>0</v>
      </c>
      <c r="I56" s="92">
        <f t="shared" si="33"/>
        <v>93.19</v>
      </c>
      <c r="J56" s="92">
        <f t="shared" si="34"/>
        <v>93.19</v>
      </c>
      <c r="K56" s="92">
        <f t="shared" si="29"/>
        <v>93.19</v>
      </c>
      <c r="L56" s="92">
        <f t="shared" si="30"/>
        <v>93.19</v>
      </c>
      <c r="N56" s="66">
        <f t="shared" si="35"/>
        <v>0</v>
      </c>
      <c r="O56" s="66">
        <f t="shared" si="35"/>
        <v>0</v>
      </c>
      <c r="P56" s="66">
        <f t="shared" si="35"/>
        <v>0</v>
      </c>
      <c r="Q56" s="66">
        <f t="shared" si="35"/>
        <v>0</v>
      </c>
      <c r="R56" s="66">
        <f t="shared" si="35"/>
        <v>0</v>
      </c>
      <c r="S56" s="41"/>
      <c r="T56" s="92">
        <v>88.67</v>
      </c>
      <c r="U56" s="92">
        <f t="shared" si="36"/>
        <v>93.19</v>
      </c>
      <c r="V56" s="92">
        <f t="shared" si="36"/>
        <v>93.19</v>
      </c>
      <c r="W56" s="92">
        <f t="shared" si="36"/>
        <v>93.19</v>
      </c>
      <c r="X56" s="92">
        <f t="shared" si="36"/>
        <v>93.19</v>
      </c>
      <c r="Z56" s="74">
        <v>90.6</v>
      </c>
      <c r="AA56" s="74">
        <v>0</v>
      </c>
      <c r="AB56" s="74"/>
      <c r="AC56" s="74"/>
      <c r="AD56" s="74"/>
    </row>
    <row r="57" spans="1:30" x14ac:dyDescent="0.25">
      <c r="A57" s="79" t="s">
        <v>94</v>
      </c>
      <c r="B57" s="79" t="s">
        <v>715</v>
      </c>
      <c r="C57" s="75">
        <v>261.2</v>
      </c>
      <c r="D57" s="75">
        <v>261.2</v>
      </c>
      <c r="E57" s="76" t="str">
        <f t="shared" si="32"/>
        <v>Yes</v>
      </c>
      <c r="F57" s="76" t="s">
        <v>666</v>
      </c>
      <c r="G57" s="45">
        <v>15.75</v>
      </c>
      <c r="H57" s="45">
        <v>0</v>
      </c>
      <c r="I57" s="92">
        <f t="shared" si="33"/>
        <v>261.2</v>
      </c>
      <c r="J57" s="92">
        <f t="shared" si="34"/>
        <v>263.79805774933419</v>
      </c>
      <c r="K57" s="92">
        <f t="shared" si="29"/>
        <v>269.47205859909673</v>
      </c>
      <c r="L57" s="92">
        <f t="shared" si="30"/>
        <v>277.59858397998022</v>
      </c>
      <c r="N57" s="66">
        <f t="shared" si="35"/>
        <v>-15.75</v>
      </c>
      <c r="O57" s="66">
        <f t="shared" si="35"/>
        <v>-15.75</v>
      </c>
      <c r="P57" s="66">
        <f t="shared" si="35"/>
        <v>-15.75</v>
      </c>
      <c r="Q57" s="66">
        <f t="shared" si="35"/>
        <v>-15.75</v>
      </c>
      <c r="R57" s="66">
        <f t="shared" si="35"/>
        <v>-15.75</v>
      </c>
      <c r="S57" s="41"/>
      <c r="T57" s="92">
        <v>262.14999999999998</v>
      </c>
      <c r="U57" s="92">
        <f t="shared" si="36"/>
        <v>245.45</v>
      </c>
      <c r="V57" s="92">
        <f t="shared" si="36"/>
        <v>248.05</v>
      </c>
      <c r="W57" s="92">
        <f t="shared" si="36"/>
        <v>253.72</v>
      </c>
      <c r="X57" s="92">
        <f t="shared" si="36"/>
        <v>261.85000000000002</v>
      </c>
      <c r="Z57" s="74">
        <v>242.64999999999998</v>
      </c>
      <c r="AA57" s="74">
        <v>-19</v>
      </c>
      <c r="AB57" s="74"/>
      <c r="AC57" s="74"/>
      <c r="AD57" s="74"/>
    </row>
    <row r="58" spans="1:30" x14ac:dyDescent="0.25">
      <c r="A58" s="79" t="s">
        <v>96</v>
      </c>
      <c r="B58" s="79" t="s">
        <v>716</v>
      </c>
      <c r="C58" s="75">
        <v>39.9</v>
      </c>
      <c r="D58" s="75">
        <v>39.9</v>
      </c>
      <c r="E58" s="76" t="str">
        <f t="shared" si="32"/>
        <v>No</v>
      </c>
      <c r="F58" s="76" t="s">
        <v>668</v>
      </c>
      <c r="G58" s="45">
        <v>0</v>
      </c>
      <c r="H58" s="45">
        <v>28</v>
      </c>
      <c r="I58" s="92">
        <f t="shared" si="33"/>
        <v>39.9</v>
      </c>
      <c r="J58" s="92">
        <f t="shared" si="34"/>
        <v>39.9</v>
      </c>
      <c r="K58" s="92">
        <f t="shared" si="29"/>
        <v>39.9</v>
      </c>
      <c r="L58" s="92">
        <f t="shared" si="30"/>
        <v>39.9</v>
      </c>
      <c r="N58" s="66">
        <f t="shared" si="35"/>
        <v>28</v>
      </c>
      <c r="O58" s="66">
        <f t="shared" si="35"/>
        <v>28</v>
      </c>
      <c r="P58" s="66">
        <f t="shared" si="35"/>
        <v>28</v>
      </c>
      <c r="Q58" s="66">
        <f t="shared" si="35"/>
        <v>28</v>
      </c>
      <c r="R58" s="66">
        <f t="shared" si="35"/>
        <v>28</v>
      </c>
      <c r="S58" s="41"/>
      <c r="T58" s="92">
        <v>61.7</v>
      </c>
      <c r="U58" s="92">
        <f t="shared" si="36"/>
        <v>67.900000000000006</v>
      </c>
      <c r="V58" s="92">
        <f t="shared" si="36"/>
        <v>67.900000000000006</v>
      </c>
      <c r="W58" s="92">
        <f t="shared" si="36"/>
        <v>67.900000000000006</v>
      </c>
      <c r="X58" s="92">
        <f t="shared" si="36"/>
        <v>67.900000000000006</v>
      </c>
      <c r="Z58" s="74">
        <v>85.3</v>
      </c>
      <c r="AA58" s="74">
        <v>28.5</v>
      </c>
      <c r="AB58" s="74"/>
      <c r="AC58" s="74"/>
      <c r="AD58" s="74"/>
    </row>
    <row r="59" spans="1:30" x14ac:dyDescent="0.25">
      <c r="A59" s="79" t="s">
        <v>98</v>
      </c>
      <c r="B59" s="79" t="s">
        <v>717</v>
      </c>
      <c r="C59" s="75">
        <v>248.75</v>
      </c>
      <c r="D59" s="75">
        <v>248.75</v>
      </c>
      <c r="E59" s="76" t="str">
        <f t="shared" si="32"/>
        <v>Yes</v>
      </c>
      <c r="F59" s="76" t="s">
        <v>666</v>
      </c>
      <c r="G59" s="45">
        <v>3</v>
      </c>
      <c r="H59" s="45">
        <v>0</v>
      </c>
      <c r="I59" s="92">
        <f t="shared" si="33"/>
        <v>248.75</v>
      </c>
      <c r="J59" s="92">
        <f t="shared" si="34"/>
        <v>251.22422230148115</v>
      </c>
      <c r="K59" s="92">
        <f t="shared" si="29"/>
        <v>256.62777402957619</v>
      </c>
      <c r="L59" s="92">
        <f t="shared" si="30"/>
        <v>264.36695162718246</v>
      </c>
      <c r="N59" s="66">
        <f t="shared" si="35"/>
        <v>-3</v>
      </c>
      <c r="O59" s="66">
        <f t="shared" si="35"/>
        <v>-3</v>
      </c>
      <c r="P59" s="66">
        <f t="shared" si="35"/>
        <v>-3</v>
      </c>
      <c r="Q59" s="66">
        <f t="shared" si="35"/>
        <v>-3</v>
      </c>
      <c r="R59" s="66">
        <f t="shared" si="35"/>
        <v>-3</v>
      </c>
      <c r="S59" s="41"/>
      <c r="T59" s="92">
        <v>241.85</v>
      </c>
      <c r="U59" s="92">
        <f t="shared" si="36"/>
        <v>245.75</v>
      </c>
      <c r="V59" s="92">
        <f t="shared" si="36"/>
        <v>248.22</v>
      </c>
      <c r="W59" s="92">
        <f t="shared" si="36"/>
        <v>253.63</v>
      </c>
      <c r="X59" s="92">
        <f t="shared" si="36"/>
        <v>261.37</v>
      </c>
      <c r="Z59" s="74">
        <v>205.1</v>
      </c>
      <c r="AA59" s="74">
        <v>-3</v>
      </c>
      <c r="AB59" s="74"/>
      <c r="AC59" s="74"/>
      <c r="AD59" s="74"/>
    </row>
    <row r="60" spans="1:30" x14ac:dyDescent="0.25">
      <c r="A60" s="79" t="s">
        <v>100</v>
      </c>
      <c r="B60" s="79" t="s">
        <v>718</v>
      </c>
      <c r="C60" s="75">
        <v>48.91</v>
      </c>
      <c r="D60" s="75">
        <v>48.91</v>
      </c>
      <c r="E60" s="76" t="str">
        <f t="shared" si="32"/>
        <v>No</v>
      </c>
      <c r="F60" s="76" t="s">
        <v>668</v>
      </c>
      <c r="G60" s="45">
        <v>0</v>
      </c>
      <c r="H60" s="45">
        <v>22.71</v>
      </c>
      <c r="I60" s="92">
        <f t="shared" si="33"/>
        <v>48.91</v>
      </c>
      <c r="J60" s="92">
        <f t="shared" si="34"/>
        <v>48.91</v>
      </c>
      <c r="K60" s="92">
        <f t="shared" si="29"/>
        <v>48.91</v>
      </c>
      <c r="L60" s="92">
        <f t="shared" si="30"/>
        <v>48.91</v>
      </c>
      <c r="N60" s="66">
        <f t="shared" si="35"/>
        <v>22.71</v>
      </c>
      <c r="O60" s="66">
        <f t="shared" si="35"/>
        <v>22.71</v>
      </c>
      <c r="P60" s="66">
        <f t="shared" si="35"/>
        <v>22.71</v>
      </c>
      <c r="Q60" s="66">
        <f t="shared" si="35"/>
        <v>22.71</v>
      </c>
      <c r="R60" s="66">
        <f t="shared" si="35"/>
        <v>22.71</v>
      </c>
      <c r="S60" s="41"/>
      <c r="T60" s="92">
        <v>69.209999999999994</v>
      </c>
      <c r="U60" s="92">
        <f t="shared" si="36"/>
        <v>71.62</v>
      </c>
      <c r="V60" s="92">
        <f t="shared" si="36"/>
        <v>71.62</v>
      </c>
      <c r="W60" s="92">
        <f t="shared" si="36"/>
        <v>71.62</v>
      </c>
      <c r="X60" s="92">
        <f t="shared" si="36"/>
        <v>71.62</v>
      </c>
      <c r="Z60" s="74">
        <v>100.28</v>
      </c>
      <c r="AA60" s="74">
        <v>15</v>
      </c>
      <c r="AB60" s="74"/>
      <c r="AC60" s="74"/>
      <c r="AD60" s="74"/>
    </row>
    <row r="61" spans="1:30" x14ac:dyDescent="0.25">
      <c r="A61" s="79" t="s">
        <v>102</v>
      </c>
      <c r="B61" s="79" t="s">
        <v>719</v>
      </c>
      <c r="C61" s="75">
        <v>213.75</v>
      </c>
      <c r="D61" s="75">
        <v>213.75</v>
      </c>
      <c r="E61" s="76" t="str">
        <f t="shared" si="32"/>
        <v>Yes</v>
      </c>
      <c r="F61" s="76" t="s">
        <v>666</v>
      </c>
      <c r="G61" s="45">
        <v>0</v>
      </c>
      <c r="H61" s="45">
        <v>0</v>
      </c>
      <c r="I61" s="92">
        <f t="shared" si="33"/>
        <v>213.75</v>
      </c>
      <c r="J61" s="92">
        <f t="shared" si="34"/>
        <v>215.87609052036822</v>
      </c>
      <c r="K61" s="92">
        <f t="shared" si="29"/>
        <v>220.51934351285192</v>
      </c>
      <c r="L61" s="92">
        <f t="shared" si="30"/>
        <v>227.16959159923724</v>
      </c>
      <c r="N61" s="66">
        <f t="shared" si="35"/>
        <v>0</v>
      </c>
      <c r="O61" s="66">
        <f t="shared" si="35"/>
        <v>0</v>
      </c>
      <c r="P61" s="66">
        <f t="shared" si="35"/>
        <v>0</v>
      </c>
      <c r="Q61" s="66">
        <f t="shared" si="35"/>
        <v>0</v>
      </c>
      <c r="R61" s="66">
        <f t="shared" si="35"/>
        <v>0</v>
      </c>
      <c r="S61" s="41"/>
      <c r="T61" s="92">
        <v>209.23</v>
      </c>
      <c r="U61" s="92">
        <f t="shared" si="36"/>
        <v>213.75</v>
      </c>
      <c r="V61" s="92">
        <f t="shared" si="36"/>
        <v>215.88</v>
      </c>
      <c r="W61" s="92">
        <f t="shared" si="36"/>
        <v>220.52</v>
      </c>
      <c r="X61" s="92">
        <f t="shared" si="36"/>
        <v>227.17</v>
      </c>
      <c r="Z61" s="74">
        <v>218.07</v>
      </c>
      <c r="AA61" s="74">
        <v>0</v>
      </c>
      <c r="AB61" s="74"/>
      <c r="AC61" s="74"/>
      <c r="AD61" s="74"/>
    </row>
    <row r="62" spans="1:30" x14ac:dyDescent="0.25">
      <c r="A62" s="79" t="s">
        <v>104</v>
      </c>
      <c r="B62" s="79" t="s">
        <v>720</v>
      </c>
      <c r="C62" s="75">
        <v>335.26</v>
      </c>
      <c r="D62" s="75">
        <v>335.26</v>
      </c>
      <c r="E62" s="76" t="str">
        <f t="shared" si="32"/>
        <v>Yes</v>
      </c>
      <c r="F62" s="76" t="s">
        <v>666</v>
      </c>
      <c r="G62" s="45">
        <v>10</v>
      </c>
      <c r="H62" s="45">
        <v>0</v>
      </c>
      <c r="I62" s="92">
        <f t="shared" si="33"/>
        <v>335.26</v>
      </c>
      <c r="J62" s="92">
        <f t="shared" si="34"/>
        <v>338.59470459816913</v>
      </c>
      <c r="K62" s="92">
        <f t="shared" si="29"/>
        <v>345.87749757248531</v>
      </c>
      <c r="L62" s="92">
        <f t="shared" si="30"/>
        <v>356.30819779911241</v>
      </c>
      <c r="N62" s="66">
        <f t="shared" si="35"/>
        <v>-10</v>
      </c>
      <c r="O62" s="66">
        <f t="shared" si="35"/>
        <v>-10</v>
      </c>
      <c r="P62" s="66">
        <f t="shared" si="35"/>
        <v>-10</v>
      </c>
      <c r="Q62" s="66">
        <f t="shared" si="35"/>
        <v>-10</v>
      </c>
      <c r="R62" s="66">
        <f t="shared" si="35"/>
        <v>-10</v>
      </c>
      <c r="S62" s="41"/>
      <c r="T62" s="92">
        <v>334.83</v>
      </c>
      <c r="U62" s="92">
        <f t="shared" si="36"/>
        <v>325.26</v>
      </c>
      <c r="V62" s="92">
        <f t="shared" si="36"/>
        <v>328.59</v>
      </c>
      <c r="W62" s="92">
        <f t="shared" si="36"/>
        <v>335.88</v>
      </c>
      <c r="X62" s="92">
        <f t="shared" si="36"/>
        <v>346.31</v>
      </c>
      <c r="Z62" s="74">
        <v>339.9</v>
      </c>
      <c r="AA62" s="74">
        <v>-10</v>
      </c>
      <c r="AB62" s="74"/>
      <c r="AC62" s="74"/>
      <c r="AD62" s="74"/>
    </row>
    <row r="63" spans="1:30" x14ac:dyDescent="0.25">
      <c r="A63" s="79" t="s">
        <v>106</v>
      </c>
      <c r="B63" s="79" t="s">
        <v>721</v>
      </c>
      <c r="C63" s="75">
        <v>18395.09</v>
      </c>
      <c r="D63" s="75">
        <v>18395.09</v>
      </c>
      <c r="E63" s="76" t="str">
        <f t="shared" si="32"/>
        <v>Yes</v>
      </c>
      <c r="F63" s="76" t="s">
        <v>666</v>
      </c>
      <c r="G63" s="45">
        <v>0</v>
      </c>
      <c r="H63" s="45">
        <v>0</v>
      </c>
      <c r="I63" s="92">
        <f t="shared" si="33"/>
        <v>18395.09</v>
      </c>
      <c r="J63" s="92">
        <f t="shared" si="34"/>
        <v>18578.059012726644</v>
      </c>
      <c r="K63" s="92">
        <f t="shared" si="29"/>
        <v>18977.652260396851</v>
      </c>
      <c r="L63" s="92">
        <f t="shared" si="30"/>
        <v>19549.965299327308</v>
      </c>
      <c r="N63" s="66">
        <f t="shared" si="35"/>
        <v>0</v>
      </c>
      <c r="O63" s="66">
        <f t="shared" si="35"/>
        <v>0</v>
      </c>
      <c r="P63" s="66">
        <f t="shared" si="35"/>
        <v>0</v>
      </c>
      <c r="Q63" s="66">
        <f t="shared" si="35"/>
        <v>0</v>
      </c>
      <c r="R63" s="66">
        <f t="shared" si="35"/>
        <v>0</v>
      </c>
      <c r="S63" s="41"/>
      <c r="T63" s="92">
        <v>18117.72</v>
      </c>
      <c r="U63" s="92">
        <f t="shared" si="36"/>
        <v>18395.09</v>
      </c>
      <c r="V63" s="92">
        <f t="shared" si="36"/>
        <v>18578.060000000001</v>
      </c>
      <c r="W63" s="92">
        <f t="shared" si="36"/>
        <v>18977.650000000001</v>
      </c>
      <c r="X63" s="92">
        <f t="shared" si="36"/>
        <v>19549.97</v>
      </c>
      <c r="Z63" s="74">
        <v>17852.3</v>
      </c>
      <c r="AA63" s="74">
        <v>0</v>
      </c>
      <c r="AB63" s="74"/>
      <c r="AC63" s="74"/>
      <c r="AD63" s="74"/>
    </row>
    <row r="64" spans="1:30" x14ac:dyDescent="0.25">
      <c r="A64" s="79" t="s">
        <v>108</v>
      </c>
      <c r="B64" s="79" t="s">
        <v>722</v>
      </c>
      <c r="C64" s="75">
        <v>2062.79</v>
      </c>
      <c r="D64" s="75">
        <v>2062.79</v>
      </c>
      <c r="E64" s="76" t="str">
        <f t="shared" si="32"/>
        <v>Yes</v>
      </c>
      <c r="F64" s="76" t="s">
        <v>666</v>
      </c>
      <c r="G64" s="45">
        <v>1.36</v>
      </c>
      <c r="H64" s="45">
        <v>0</v>
      </c>
      <c r="I64" s="92">
        <f t="shared" si="33"/>
        <v>2062.79</v>
      </c>
      <c r="J64" s="92">
        <f t="shared" si="34"/>
        <v>2083.3077930503409</v>
      </c>
      <c r="K64" s="92">
        <f t="shared" si="29"/>
        <v>2128.1174110169627</v>
      </c>
      <c r="L64" s="92">
        <f t="shared" si="30"/>
        <v>2192.295494058435</v>
      </c>
      <c r="N64" s="66">
        <f t="shared" si="35"/>
        <v>-1.36</v>
      </c>
      <c r="O64" s="66">
        <f t="shared" si="35"/>
        <v>-1.36</v>
      </c>
      <c r="P64" s="66">
        <f t="shared" si="35"/>
        <v>-1.36</v>
      </c>
      <c r="Q64" s="66">
        <f t="shared" si="35"/>
        <v>-1.36</v>
      </c>
      <c r="R64" s="66">
        <f t="shared" si="35"/>
        <v>-1.36</v>
      </c>
      <c r="S64" s="41"/>
      <c r="T64" s="92">
        <v>2093.7399999999998</v>
      </c>
      <c r="U64" s="92">
        <f t="shared" si="36"/>
        <v>2061.4299999999998</v>
      </c>
      <c r="V64" s="92">
        <f t="shared" si="36"/>
        <v>2081.9499999999998</v>
      </c>
      <c r="W64" s="92">
        <f t="shared" si="36"/>
        <v>2126.7600000000002</v>
      </c>
      <c r="X64" s="92">
        <f t="shared" si="36"/>
        <v>2190.94</v>
      </c>
      <c r="Z64" s="74">
        <v>2111.87</v>
      </c>
      <c r="AA64" s="74">
        <v>-1</v>
      </c>
      <c r="AB64" s="74"/>
      <c r="AC64" s="74"/>
      <c r="AD64" s="74"/>
    </row>
    <row r="65" spans="1:30" x14ac:dyDescent="0.25">
      <c r="A65" s="79" t="s">
        <v>110</v>
      </c>
      <c r="B65" s="79" t="s">
        <v>723</v>
      </c>
      <c r="C65" s="75">
        <v>15.2</v>
      </c>
      <c r="D65" s="75">
        <v>15.2</v>
      </c>
      <c r="E65" s="76" t="str">
        <f t="shared" si="32"/>
        <v>No</v>
      </c>
      <c r="F65" s="76" t="s">
        <v>668</v>
      </c>
      <c r="G65" s="45">
        <v>0</v>
      </c>
      <c r="H65" s="45">
        <v>2.3600000000000003</v>
      </c>
      <c r="I65" s="92">
        <f t="shared" si="33"/>
        <v>15.2</v>
      </c>
      <c r="J65" s="92">
        <f t="shared" si="34"/>
        <v>15.2</v>
      </c>
      <c r="K65" s="92">
        <f t="shared" si="29"/>
        <v>15.2</v>
      </c>
      <c r="L65" s="92">
        <f t="shared" si="30"/>
        <v>15.2</v>
      </c>
      <c r="N65" s="66">
        <f t="shared" si="35"/>
        <v>2.3600000000000003</v>
      </c>
      <c r="O65" s="66">
        <f t="shared" si="35"/>
        <v>2.3600000000000003</v>
      </c>
      <c r="P65" s="66">
        <f t="shared" si="35"/>
        <v>2.3600000000000003</v>
      </c>
      <c r="Q65" s="66">
        <f t="shared" si="35"/>
        <v>2.3600000000000003</v>
      </c>
      <c r="R65" s="66">
        <f t="shared" si="35"/>
        <v>2.3600000000000003</v>
      </c>
      <c r="S65" s="41"/>
      <c r="T65" s="92">
        <v>11.46</v>
      </c>
      <c r="U65" s="92">
        <f t="shared" si="36"/>
        <v>17.559999999999999</v>
      </c>
      <c r="V65" s="92">
        <f t="shared" si="36"/>
        <v>17.559999999999999</v>
      </c>
      <c r="W65" s="92">
        <f t="shared" si="36"/>
        <v>17.559999999999999</v>
      </c>
      <c r="X65" s="92">
        <f t="shared" si="36"/>
        <v>17.559999999999999</v>
      </c>
      <c r="Z65" s="74">
        <v>14.2</v>
      </c>
      <c r="AA65" s="74">
        <v>2</v>
      </c>
      <c r="AB65" s="74"/>
      <c r="AC65" s="74"/>
      <c r="AD65" s="74"/>
    </row>
    <row r="66" spans="1:30" x14ac:dyDescent="0.25">
      <c r="A66" s="79" t="s">
        <v>112</v>
      </c>
      <c r="B66" s="79" t="s">
        <v>724</v>
      </c>
      <c r="C66" s="75">
        <v>41.45</v>
      </c>
      <c r="D66" s="75">
        <v>41.45</v>
      </c>
      <c r="E66" s="76" t="str">
        <f t="shared" si="32"/>
        <v>No</v>
      </c>
      <c r="F66" s="76" t="s">
        <v>666</v>
      </c>
      <c r="G66" s="45">
        <v>1</v>
      </c>
      <c r="H66" s="45">
        <v>0</v>
      </c>
      <c r="I66" s="92">
        <f t="shared" si="33"/>
        <v>41.45</v>
      </c>
      <c r="J66" s="92">
        <f t="shared" si="34"/>
        <v>41.45</v>
      </c>
      <c r="K66" s="92">
        <f t="shared" si="29"/>
        <v>41.45</v>
      </c>
      <c r="L66" s="92">
        <f t="shared" si="30"/>
        <v>41.45</v>
      </c>
      <c r="N66" s="66">
        <f t="shared" si="35"/>
        <v>-1</v>
      </c>
      <c r="O66" s="66">
        <f t="shared" si="35"/>
        <v>-1</v>
      </c>
      <c r="P66" s="66">
        <f t="shared" si="35"/>
        <v>-1</v>
      </c>
      <c r="Q66" s="66">
        <f t="shared" si="35"/>
        <v>-1</v>
      </c>
      <c r="R66" s="66">
        <f t="shared" si="35"/>
        <v>-1</v>
      </c>
      <c r="S66" s="41"/>
      <c r="T66" s="92">
        <v>43.22</v>
      </c>
      <c r="U66" s="92">
        <f t="shared" si="36"/>
        <v>40.450000000000003</v>
      </c>
      <c r="V66" s="92">
        <f t="shared" si="36"/>
        <v>40.450000000000003</v>
      </c>
      <c r="W66" s="92">
        <f t="shared" si="36"/>
        <v>40.450000000000003</v>
      </c>
      <c r="X66" s="92">
        <f t="shared" si="36"/>
        <v>40.450000000000003</v>
      </c>
      <c r="Z66" s="74">
        <v>42.6</v>
      </c>
      <c r="AA66" s="74">
        <v>-1</v>
      </c>
      <c r="AB66" s="74"/>
      <c r="AC66" s="74"/>
      <c r="AD66" s="74"/>
    </row>
    <row r="67" spans="1:30" x14ac:dyDescent="0.25">
      <c r="A67" s="79" t="s">
        <v>114</v>
      </c>
      <c r="B67" s="79" t="s">
        <v>725</v>
      </c>
      <c r="C67" s="75">
        <v>304</v>
      </c>
      <c r="D67" s="75">
        <v>304</v>
      </c>
      <c r="E67" s="76" t="str">
        <f t="shared" si="32"/>
        <v>Yes</v>
      </c>
      <c r="F67" s="76" t="s">
        <v>666</v>
      </c>
      <c r="G67" s="45">
        <v>0</v>
      </c>
      <c r="H67" s="45">
        <v>0</v>
      </c>
      <c r="I67" s="92">
        <f t="shared" si="33"/>
        <v>304</v>
      </c>
      <c r="J67" s="92">
        <f t="shared" si="34"/>
        <v>307.02377318452369</v>
      </c>
      <c r="K67" s="92">
        <f t="shared" si="29"/>
        <v>313.62751077383382</v>
      </c>
      <c r="L67" s="92">
        <f t="shared" si="30"/>
        <v>323.08564138558182</v>
      </c>
      <c r="N67" s="66">
        <f t="shared" si="35"/>
        <v>0</v>
      </c>
      <c r="O67" s="66">
        <f t="shared" si="35"/>
        <v>0</v>
      </c>
      <c r="P67" s="66">
        <f t="shared" si="35"/>
        <v>0</v>
      </c>
      <c r="Q67" s="66">
        <f t="shared" si="35"/>
        <v>0</v>
      </c>
      <c r="R67" s="66">
        <f t="shared" si="35"/>
        <v>0</v>
      </c>
      <c r="S67" s="41"/>
      <c r="T67" s="92">
        <v>314.56</v>
      </c>
      <c r="U67" s="92">
        <f t="shared" si="36"/>
        <v>304</v>
      </c>
      <c r="V67" s="92">
        <f t="shared" si="36"/>
        <v>307.02</v>
      </c>
      <c r="W67" s="92">
        <f t="shared" si="36"/>
        <v>313.63</v>
      </c>
      <c r="X67" s="92">
        <f t="shared" si="36"/>
        <v>323.08999999999997</v>
      </c>
      <c r="Z67" s="74">
        <v>320.2</v>
      </c>
      <c r="AA67" s="74">
        <v>0</v>
      </c>
      <c r="AB67" s="74"/>
      <c r="AC67" s="74"/>
      <c r="AD67" s="74"/>
    </row>
    <row r="68" spans="1:30" x14ac:dyDescent="0.25">
      <c r="A68" s="79" t="s">
        <v>116</v>
      </c>
      <c r="B68" s="79" t="s">
        <v>726</v>
      </c>
      <c r="C68" s="75">
        <v>2404.84</v>
      </c>
      <c r="D68" s="75">
        <v>2404.84</v>
      </c>
      <c r="E68" s="76" t="str">
        <f t="shared" si="32"/>
        <v>Yes</v>
      </c>
      <c r="F68" s="76" t="s">
        <v>666</v>
      </c>
      <c r="G68" s="45">
        <v>0</v>
      </c>
      <c r="H68" s="45">
        <v>0</v>
      </c>
      <c r="I68" s="92">
        <f t="shared" si="33"/>
        <v>2404.84</v>
      </c>
      <c r="J68" s="92">
        <f t="shared" si="34"/>
        <v>2428.7600352140462</v>
      </c>
      <c r="K68" s="92">
        <f t="shared" si="29"/>
        <v>2480.9999441096929</v>
      </c>
      <c r="L68" s="92">
        <f t="shared" si="30"/>
        <v>2555.8199797029692</v>
      </c>
      <c r="N68" s="66">
        <f t="shared" si="35"/>
        <v>0</v>
      </c>
      <c r="O68" s="66">
        <f t="shared" si="35"/>
        <v>0</v>
      </c>
      <c r="P68" s="66">
        <f t="shared" si="35"/>
        <v>0</v>
      </c>
      <c r="Q68" s="66">
        <f t="shared" si="35"/>
        <v>0</v>
      </c>
      <c r="R68" s="66">
        <f t="shared" si="35"/>
        <v>0</v>
      </c>
      <c r="S68" s="41"/>
      <c r="T68" s="92">
        <v>2392.91</v>
      </c>
      <c r="U68" s="92">
        <f t="shared" si="36"/>
        <v>2404.84</v>
      </c>
      <c r="V68" s="92">
        <f t="shared" si="36"/>
        <v>2428.7600000000002</v>
      </c>
      <c r="W68" s="92">
        <f t="shared" si="36"/>
        <v>2481</v>
      </c>
      <c r="X68" s="92">
        <f t="shared" si="36"/>
        <v>2555.8200000000002</v>
      </c>
      <c r="Z68" s="74">
        <v>2372.69</v>
      </c>
      <c r="AA68" s="74">
        <v>0</v>
      </c>
      <c r="AB68" s="74"/>
      <c r="AC68" s="74"/>
      <c r="AD68" s="74"/>
    </row>
    <row r="69" spans="1:30" x14ac:dyDescent="0.25">
      <c r="A69" s="79" t="s">
        <v>118</v>
      </c>
      <c r="B69" s="79" t="s">
        <v>727</v>
      </c>
      <c r="C69" s="75">
        <v>2974.38</v>
      </c>
      <c r="D69" s="75">
        <v>2974.38</v>
      </c>
      <c r="E69" s="76" t="str">
        <f t="shared" si="32"/>
        <v>Yes</v>
      </c>
      <c r="F69" s="76" t="s">
        <v>666</v>
      </c>
      <c r="G69" s="45">
        <v>0</v>
      </c>
      <c r="H69" s="45">
        <v>0</v>
      </c>
      <c r="I69" s="92">
        <f t="shared" si="33"/>
        <v>2974.38</v>
      </c>
      <c r="J69" s="92">
        <f t="shared" si="34"/>
        <v>3003.9650344887618</v>
      </c>
      <c r="K69" s="92">
        <f t="shared" si="29"/>
        <v>3068.5769588666972</v>
      </c>
      <c r="L69" s="92">
        <f t="shared" si="30"/>
        <v>3161.1166777119965</v>
      </c>
      <c r="N69" s="66">
        <f t="shared" si="35"/>
        <v>0</v>
      </c>
      <c r="O69" s="66">
        <f t="shared" si="35"/>
        <v>0</v>
      </c>
      <c r="P69" s="66">
        <f t="shared" si="35"/>
        <v>0</v>
      </c>
      <c r="Q69" s="66">
        <f t="shared" si="35"/>
        <v>0</v>
      </c>
      <c r="R69" s="66">
        <f t="shared" ref="R69:R132" si="37">-$G69+$H69</f>
        <v>0</v>
      </c>
      <c r="S69" s="41"/>
      <c r="T69" s="92">
        <v>2943.79</v>
      </c>
      <c r="U69" s="92">
        <f t="shared" si="36"/>
        <v>2974.38</v>
      </c>
      <c r="V69" s="92">
        <f t="shared" si="36"/>
        <v>3003.97</v>
      </c>
      <c r="W69" s="92">
        <f t="shared" si="36"/>
        <v>3068.58</v>
      </c>
      <c r="X69" s="92">
        <f t="shared" si="36"/>
        <v>3161.12</v>
      </c>
      <c r="Z69" s="74">
        <v>2951.49</v>
      </c>
      <c r="AA69" s="74">
        <v>0</v>
      </c>
      <c r="AB69" s="74"/>
      <c r="AC69" s="74"/>
      <c r="AD69" s="74"/>
    </row>
    <row r="70" spans="1:30" x14ac:dyDescent="0.25">
      <c r="A70" s="79" t="s">
        <v>120</v>
      </c>
      <c r="B70" s="79" t="s">
        <v>728</v>
      </c>
      <c r="C70" s="75">
        <v>897.32</v>
      </c>
      <c r="D70" s="75">
        <v>897.32</v>
      </c>
      <c r="E70" s="76" t="str">
        <f t="shared" si="32"/>
        <v>Yes</v>
      </c>
      <c r="F70" s="76" t="s">
        <v>666</v>
      </c>
      <c r="G70" s="45">
        <v>0</v>
      </c>
      <c r="H70" s="45">
        <v>0</v>
      </c>
      <c r="I70" s="92">
        <f t="shared" si="33"/>
        <v>897.32</v>
      </c>
      <c r="J70" s="92">
        <f t="shared" si="34"/>
        <v>906.24530313795015</v>
      </c>
      <c r="K70" s="92">
        <f t="shared" si="29"/>
        <v>925.7376248933441</v>
      </c>
      <c r="L70" s="92">
        <f t="shared" si="30"/>
        <v>953.65528857931031</v>
      </c>
      <c r="N70" s="66">
        <f t="shared" si="35"/>
        <v>0</v>
      </c>
      <c r="O70" s="66">
        <f t="shared" si="35"/>
        <v>0</v>
      </c>
      <c r="P70" s="66">
        <f t="shared" si="35"/>
        <v>0</v>
      </c>
      <c r="Q70" s="66">
        <f t="shared" si="35"/>
        <v>0</v>
      </c>
      <c r="R70" s="66">
        <f t="shared" si="37"/>
        <v>0</v>
      </c>
      <c r="S70" s="41"/>
      <c r="T70" s="92">
        <v>918.28</v>
      </c>
      <c r="U70" s="92">
        <f t="shared" si="36"/>
        <v>897.32</v>
      </c>
      <c r="V70" s="92">
        <f t="shared" si="36"/>
        <v>906.25</v>
      </c>
      <c r="W70" s="92">
        <f t="shared" si="36"/>
        <v>925.74</v>
      </c>
      <c r="X70" s="92">
        <f t="shared" si="36"/>
        <v>953.66</v>
      </c>
      <c r="Z70" s="74">
        <v>961.14</v>
      </c>
      <c r="AA70" s="74">
        <v>0</v>
      </c>
      <c r="AB70" s="74"/>
      <c r="AC70" s="74"/>
      <c r="AD70" s="74"/>
    </row>
    <row r="71" spans="1:30" x14ac:dyDescent="0.25">
      <c r="A71" s="79" t="s">
        <v>122</v>
      </c>
      <c r="B71" s="79" t="s">
        <v>729</v>
      </c>
      <c r="C71" s="75">
        <v>218.09</v>
      </c>
      <c r="D71" s="75">
        <v>218.09</v>
      </c>
      <c r="E71" s="76" t="str">
        <f t="shared" si="32"/>
        <v>Yes</v>
      </c>
      <c r="F71" s="76" t="s">
        <v>666</v>
      </c>
      <c r="G71" s="45">
        <v>0</v>
      </c>
      <c r="H71" s="45">
        <v>0</v>
      </c>
      <c r="I71" s="92">
        <f t="shared" si="33"/>
        <v>218.09</v>
      </c>
      <c r="J71" s="92">
        <f t="shared" si="34"/>
        <v>220.25925886122624</v>
      </c>
      <c r="K71" s="92">
        <f t="shared" si="29"/>
        <v>224.99678889692575</v>
      </c>
      <c r="L71" s="92">
        <f t="shared" si="30"/>
        <v>231.78206424270246</v>
      </c>
      <c r="N71" s="66">
        <f t="shared" si="35"/>
        <v>0</v>
      </c>
      <c r="O71" s="66">
        <f t="shared" si="35"/>
        <v>0</v>
      </c>
      <c r="P71" s="66">
        <f t="shared" si="35"/>
        <v>0</v>
      </c>
      <c r="Q71" s="66">
        <f t="shared" si="35"/>
        <v>0</v>
      </c>
      <c r="R71" s="66">
        <f t="shared" si="37"/>
        <v>0</v>
      </c>
      <c r="S71" s="41"/>
      <c r="T71" s="92">
        <v>206.22</v>
      </c>
      <c r="U71" s="92">
        <f t="shared" si="36"/>
        <v>218.09</v>
      </c>
      <c r="V71" s="92">
        <f t="shared" si="36"/>
        <v>220.26</v>
      </c>
      <c r="W71" s="92">
        <f t="shared" si="36"/>
        <v>225</v>
      </c>
      <c r="X71" s="92">
        <f t="shared" si="36"/>
        <v>231.78</v>
      </c>
      <c r="Z71" s="74">
        <v>199.35</v>
      </c>
      <c r="AA71" s="74">
        <v>0</v>
      </c>
      <c r="AB71" s="74"/>
      <c r="AC71" s="74"/>
      <c r="AD71" s="74"/>
    </row>
    <row r="72" spans="1:30" x14ac:dyDescent="0.25">
      <c r="A72" s="79" t="s">
        <v>124</v>
      </c>
      <c r="B72" s="79" t="s">
        <v>730</v>
      </c>
      <c r="C72" s="75">
        <v>544.34</v>
      </c>
      <c r="D72" s="75">
        <v>544.34</v>
      </c>
      <c r="E72" s="76" t="str">
        <f t="shared" si="32"/>
        <v>Yes</v>
      </c>
      <c r="F72" s="76" t="s">
        <v>666</v>
      </c>
      <c r="G72" s="45">
        <v>0</v>
      </c>
      <c r="H72" s="45">
        <v>0</v>
      </c>
      <c r="I72" s="92">
        <f t="shared" si="33"/>
        <v>544.34</v>
      </c>
      <c r="J72" s="92">
        <f t="shared" si="34"/>
        <v>549.75434439231458</v>
      </c>
      <c r="K72" s="92">
        <f t="shared" si="29"/>
        <v>561.57894478496291</v>
      </c>
      <c r="L72" s="92">
        <f t="shared" si="30"/>
        <v>578.51459878890671</v>
      </c>
      <c r="N72" s="66">
        <f t="shared" si="35"/>
        <v>0</v>
      </c>
      <c r="O72" s="66">
        <f t="shared" si="35"/>
        <v>0</v>
      </c>
      <c r="P72" s="66">
        <f t="shared" si="35"/>
        <v>0</v>
      </c>
      <c r="Q72" s="66">
        <f t="shared" si="35"/>
        <v>0</v>
      </c>
      <c r="R72" s="66">
        <f t="shared" si="37"/>
        <v>0</v>
      </c>
      <c r="S72" s="41"/>
      <c r="T72" s="92">
        <v>518.44000000000005</v>
      </c>
      <c r="U72" s="92">
        <f t="shared" si="36"/>
        <v>544.34</v>
      </c>
      <c r="V72" s="92">
        <f t="shared" si="36"/>
        <v>549.75</v>
      </c>
      <c r="W72" s="92">
        <f t="shared" si="36"/>
        <v>561.58000000000004</v>
      </c>
      <c r="X72" s="92">
        <f t="shared" si="36"/>
        <v>578.51</v>
      </c>
      <c r="Z72" s="74">
        <v>487.22</v>
      </c>
      <c r="AA72" s="74">
        <v>0</v>
      </c>
      <c r="AB72" s="74"/>
      <c r="AC72" s="74"/>
      <c r="AD72" s="74"/>
    </row>
    <row r="73" spans="1:30" x14ac:dyDescent="0.25">
      <c r="A73" s="79" t="s">
        <v>126</v>
      </c>
      <c r="B73" s="79" t="s">
        <v>731</v>
      </c>
      <c r="C73" s="75">
        <v>1721.07</v>
      </c>
      <c r="D73" s="75">
        <v>1721.07</v>
      </c>
      <c r="E73" s="76" t="str">
        <f t="shared" si="32"/>
        <v>Yes</v>
      </c>
      <c r="F73" s="76" t="s">
        <v>666</v>
      </c>
      <c r="G73" s="45">
        <v>0</v>
      </c>
      <c r="H73" s="45">
        <v>0</v>
      </c>
      <c r="I73" s="92">
        <f t="shared" ref="I73:I136" si="38">(IF(E73="Yes",(D73*(1+SY201920Growth)),D73))</f>
        <v>1721.07</v>
      </c>
      <c r="J73" s="92">
        <f t="shared" ref="J73:J136" si="39">(IF(E73="Yes",((C73*(1+SY201920Growth))*(1+SY202021Growth)),C73))</f>
        <v>1738.1888332720007</v>
      </c>
      <c r="K73" s="92">
        <f t="shared" ref="K73:K136" si="40">(IF(E73="Yes",(((C73*(1+SY201920Growth))*(1+SY202021Growth))*(1+SY202122growth)),C73))</f>
        <v>1775.5753288405335</v>
      </c>
      <c r="L73" s="92">
        <f t="shared" ref="L73:L136" si="41">(IF(E73="Yes",((((C73*(1+SY201920Growth))*(1+SY202021Growth))*(1+SY202122growth))*(1+SY202223growth)),C73))</f>
        <v>1829.1217263798794</v>
      </c>
      <c r="N73" s="66">
        <f t="shared" si="35"/>
        <v>0</v>
      </c>
      <c r="O73" s="66">
        <f t="shared" si="35"/>
        <v>0</v>
      </c>
      <c r="P73" s="66">
        <f t="shared" si="35"/>
        <v>0</v>
      </c>
      <c r="Q73" s="66">
        <f t="shared" si="35"/>
        <v>0</v>
      </c>
      <c r="R73" s="66">
        <f t="shared" si="37"/>
        <v>0</v>
      </c>
      <c r="S73" s="41"/>
      <c r="T73" s="92">
        <v>1733.84</v>
      </c>
      <c r="U73" s="92">
        <f t="shared" si="36"/>
        <v>1721.07</v>
      </c>
      <c r="V73" s="92">
        <f t="shared" si="36"/>
        <v>1738.19</v>
      </c>
      <c r="W73" s="92">
        <f t="shared" si="36"/>
        <v>1775.58</v>
      </c>
      <c r="X73" s="92">
        <f t="shared" ref="X73" si="42">ROUND(SUM(L73,R73),2)</f>
        <v>1829.12</v>
      </c>
      <c r="Z73" s="74">
        <v>1728.61</v>
      </c>
      <c r="AA73" s="74">
        <v>0</v>
      </c>
      <c r="AB73" s="74"/>
      <c r="AC73" s="74"/>
      <c r="AD73" s="74"/>
    </row>
    <row r="74" spans="1:30" x14ac:dyDescent="0.25">
      <c r="A74" s="79" t="s">
        <v>128</v>
      </c>
      <c r="B74" s="79" t="s">
        <v>732</v>
      </c>
      <c r="C74" s="75">
        <v>8755.6299999999992</v>
      </c>
      <c r="D74" s="75">
        <v>8755.6299999999992</v>
      </c>
      <c r="E74" s="76" t="str">
        <f t="shared" ref="E74:E137" si="43">IF(C74&gt;100,"Yes","No")</f>
        <v>Yes</v>
      </c>
      <c r="F74" s="76" t="s">
        <v>666</v>
      </c>
      <c r="G74" s="45">
        <v>0</v>
      </c>
      <c r="H74" s="45">
        <v>0</v>
      </c>
      <c r="I74" s="92">
        <f t="shared" si="38"/>
        <v>8755.6299999999992</v>
      </c>
      <c r="J74" s="92">
        <f t="shared" si="39"/>
        <v>8842.7189447618784</v>
      </c>
      <c r="K74" s="92">
        <f t="shared" si="40"/>
        <v>9032.9159281470475</v>
      </c>
      <c r="L74" s="92">
        <f t="shared" si="41"/>
        <v>9305.3234680422411</v>
      </c>
      <c r="N74" s="66">
        <f t="shared" ref="N74:Q137" si="44">-$G74+$H74</f>
        <v>0</v>
      </c>
      <c r="O74" s="66">
        <f t="shared" si="44"/>
        <v>0</v>
      </c>
      <c r="P74" s="66">
        <f t="shared" si="44"/>
        <v>0</v>
      </c>
      <c r="Q74" s="66">
        <f t="shared" si="44"/>
        <v>0</v>
      </c>
      <c r="R74" s="66">
        <f t="shared" si="37"/>
        <v>0</v>
      </c>
      <c r="S74" s="41"/>
      <c r="T74" s="92">
        <v>8643.83</v>
      </c>
      <c r="U74" s="92">
        <f t="shared" ref="U74:X137" si="45">ROUND(SUM(I74,O74),2)</f>
        <v>8755.6299999999992</v>
      </c>
      <c r="V74" s="92">
        <f t="shared" si="45"/>
        <v>8842.7199999999993</v>
      </c>
      <c r="W74" s="92">
        <f t="shared" si="45"/>
        <v>9032.92</v>
      </c>
      <c r="X74" s="92">
        <f t="shared" si="45"/>
        <v>9305.32</v>
      </c>
      <c r="Z74" s="74">
        <v>8596.84</v>
      </c>
      <c r="AA74" s="74">
        <v>0</v>
      </c>
      <c r="AB74" s="74"/>
      <c r="AC74" s="74"/>
      <c r="AD74" s="74"/>
    </row>
    <row r="75" spans="1:30" x14ac:dyDescent="0.25">
      <c r="A75" s="79" t="s">
        <v>130</v>
      </c>
      <c r="B75" s="79" t="s">
        <v>733</v>
      </c>
      <c r="C75" s="75">
        <v>2616.41</v>
      </c>
      <c r="D75" s="75">
        <v>2616.41</v>
      </c>
      <c r="E75" s="76" t="str">
        <f t="shared" si="43"/>
        <v>Yes</v>
      </c>
      <c r="F75" s="76" t="s">
        <v>666</v>
      </c>
      <c r="G75" s="45">
        <v>0</v>
      </c>
      <c r="H75" s="45">
        <v>0</v>
      </c>
      <c r="I75" s="92">
        <f t="shared" si="38"/>
        <v>2616.41</v>
      </c>
      <c r="J75" s="92">
        <f t="shared" si="39"/>
        <v>2642.4344420977618</v>
      </c>
      <c r="K75" s="92">
        <f t="shared" si="40"/>
        <v>2699.2702482360742</v>
      </c>
      <c r="L75" s="92">
        <f t="shared" si="41"/>
        <v>2780.6727071633227</v>
      </c>
      <c r="N75" s="66">
        <f t="shared" si="44"/>
        <v>0</v>
      </c>
      <c r="O75" s="66">
        <f t="shared" si="44"/>
        <v>0</v>
      </c>
      <c r="P75" s="66">
        <f t="shared" si="44"/>
        <v>0</v>
      </c>
      <c r="Q75" s="66">
        <f t="shared" si="44"/>
        <v>0</v>
      </c>
      <c r="R75" s="66">
        <f t="shared" si="37"/>
        <v>0</v>
      </c>
      <c r="S75" s="41"/>
      <c r="T75" s="92">
        <v>2563.17</v>
      </c>
      <c r="U75" s="92">
        <f t="shared" si="45"/>
        <v>2616.41</v>
      </c>
      <c r="V75" s="92">
        <f t="shared" si="45"/>
        <v>2642.43</v>
      </c>
      <c r="W75" s="92">
        <f t="shared" si="45"/>
        <v>2699.27</v>
      </c>
      <c r="X75" s="92">
        <f t="shared" si="45"/>
        <v>2780.67</v>
      </c>
      <c r="Z75" s="74">
        <v>2530.5700000000002</v>
      </c>
      <c r="AA75" s="74">
        <v>0</v>
      </c>
      <c r="AB75" s="74"/>
      <c r="AC75" s="74"/>
      <c r="AD75" s="74"/>
    </row>
    <row r="76" spans="1:30" x14ac:dyDescent="0.25">
      <c r="A76" s="79" t="s">
        <v>132</v>
      </c>
      <c r="B76" s="79" t="s">
        <v>734</v>
      </c>
      <c r="C76" s="75">
        <v>142.27000000000001</v>
      </c>
      <c r="D76" s="75">
        <v>142.27000000000001</v>
      </c>
      <c r="E76" s="76" t="str">
        <f t="shared" si="43"/>
        <v>Yes</v>
      </c>
      <c r="F76" s="76" t="s">
        <v>666</v>
      </c>
      <c r="G76" s="45">
        <v>0</v>
      </c>
      <c r="H76" s="45">
        <v>0</v>
      </c>
      <c r="I76" s="92">
        <f t="shared" si="38"/>
        <v>142.27000000000001</v>
      </c>
      <c r="J76" s="92">
        <f t="shared" si="39"/>
        <v>143.68510595711248</v>
      </c>
      <c r="K76" s="92">
        <f t="shared" si="40"/>
        <v>146.7756117032676</v>
      </c>
      <c r="L76" s="92">
        <f t="shared" si="41"/>
        <v>151.20195460502217</v>
      </c>
      <c r="N76" s="66">
        <f t="shared" si="44"/>
        <v>0</v>
      </c>
      <c r="O76" s="66">
        <f t="shared" si="44"/>
        <v>0</v>
      </c>
      <c r="P76" s="66">
        <f t="shared" si="44"/>
        <v>0</v>
      </c>
      <c r="Q76" s="66">
        <f t="shared" si="44"/>
        <v>0</v>
      </c>
      <c r="R76" s="66">
        <f t="shared" si="37"/>
        <v>0</v>
      </c>
      <c r="S76" s="41"/>
      <c r="T76" s="92">
        <v>146.38999999999999</v>
      </c>
      <c r="U76" s="92">
        <f t="shared" si="45"/>
        <v>142.27000000000001</v>
      </c>
      <c r="V76" s="92">
        <f t="shared" si="45"/>
        <v>143.69</v>
      </c>
      <c r="W76" s="92">
        <f t="shared" si="45"/>
        <v>146.78</v>
      </c>
      <c r="X76" s="92">
        <f t="shared" si="45"/>
        <v>151.19999999999999</v>
      </c>
      <c r="Z76" s="74">
        <v>140.36000000000001</v>
      </c>
      <c r="AA76" s="74">
        <v>0</v>
      </c>
      <c r="AB76" s="74"/>
      <c r="AC76" s="74"/>
      <c r="AD76" s="74"/>
    </row>
    <row r="77" spans="1:30" x14ac:dyDescent="0.25">
      <c r="A77" s="79" t="s">
        <v>134</v>
      </c>
      <c r="B77" s="79" t="s">
        <v>735</v>
      </c>
      <c r="C77" s="75">
        <v>723.75</v>
      </c>
      <c r="D77" s="75">
        <v>723.75</v>
      </c>
      <c r="E77" s="76" t="str">
        <f t="shared" si="43"/>
        <v>Yes</v>
      </c>
      <c r="F77" s="76" t="s">
        <v>666</v>
      </c>
      <c r="G77" s="45">
        <v>40</v>
      </c>
      <c r="H77" s="45">
        <v>0</v>
      </c>
      <c r="I77" s="92">
        <f t="shared" si="38"/>
        <v>723.75</v>
      </c>
      <c r="J77" s="92">
        <f t="shared" si="39"/>
        <v>730.94886790229941</v>
      </c>
      <c r="K77" s="92">
        <f t="shared" si="40"/>
        <v>746.67075961369153</v>
      </c>
      <c r="L77" s="92">
        <f t="shared" si="41"/>
        <v>769.18826629215403</v>
      </c>
      <c r="N77" s="66">
        <f t="shared" si="44"/>
        <v>-40</v>
      </c>
      <c r="O77" s="66">
        <f t="shared" si="44"/>
        <v>-40</v>
      </c>
      <c r="P77" s="66">
        <f t="shared" si="44"/>
        <v>-40</v>
      </c>
      <c r="Q77" s="66">
        <f t="shared" si="44"/>
        <v>-40</v>
      </c>
      <c r="R77" s="66">
        <f t="shared" si="37"/>
        <v>-40</v>
      </c>
      <c r="S77" s="41"/>
      <c r="T77" s="92">
        <v>687.06</v>
      </c>
      <c r="U77" s="92">
        <f t="shared" si="45"/>
        <v>683.75</v>
      </c>
      <c r="V77" s="92">
        <f t="shared" si="45"/>
        <v>690.95</v>
      </c>
      <c r="W77" s="92">
        <f t="shared" si="45"/>
        <v>706.67</v>
      </c>
      <c r="X77" s="92">
        <f t="shared" si="45"/>
        <v>729.19</v>
      </c>
      <c r="Z77" s="74">
        <v>579.66999999999996</v>
      </c>
      <c r="AA77" s="74">
        <v>-66</v>
      </c>
      <c r="AB77" s="74"/>
      <c r="AC77" s="74"/>
      <c r="AD77" s="74"/>
    </row>
    <row r="78" spans="1:30" x14ac:dyDescent="0.25">
      <c r="A78" s="79" t="s">
        <v>136</v>
      </c>
      <c r="B78" s="79" t="s">
        <v>736</v>
      </c>
      <c r="C78" s="75">
        <v>3334.33</v>
      </c>
      <c r="D78" s="75">
        <v>3334.33</v>
      </c>
      <c r="E78" s="76" t="str">
        <f t="shared" si="43"/>
        <v>Yes</v>
      </c>
      <c r="F78" s="76" t="s">
        <v>666</v>
      </c>
      <c r="G78" s="45">
        <v>110.4</v>
      </c>
      <c r="H78" s="45">
        <v>0</v>
      </c>
      <c r="I78" s="92">
        <f t="shared" si="38"/>
        <v>3334.33</v>
      </c>
      <c r="J78" s="92">
        <f t="shared" si="39"/>
        <v>3367.4953211919506</v>
      </c>
      <c r="K78" s="92">
        <f t="shared" si="40"/>
        <v>3439.9263749951233</v>
      </c>
      <c r="L78" s="92">
        <f t="shared" si="41"/>
        <v>3543.6649560565365</v>
      </c>
      <c r="N78" s="66">
        <f t="shared" si="44"/>
        <v>-110.4</v>
      </c>
      <c r="O78" s="66">
        <f t="shared" si="44"/>
        <v>-110.4</v>
      </c>
      <c r="P78" s="66">
        <f t="shared" si="44"/>
        <v>-110.4</v>
      </c>
      <c r="Q78" s="66">
        <f t="shared" si="44"/>
        <v>-110.4</v>
      </c>
      <c r="R78" s="66">
        <f t="shared" si="37"/>
        <v>-110.4</v>
      </c>
      <c r="S78" s="41"/>
      <c r="T78" s="92">
        <v>3240.14</v>
      </c>
      <c r="U78" s="92">
        <f t="shared" si="45"/>
        <v>3223.93</v>
      </c>
      <c r="V78" s="92">
        <f t="shared" si="45"/>
        <v>3257.1</v>
      </c>
      <c r="W78" s="92">
        <f t="shared" si="45"/>
        <v>3329.53</v>
      </c>
      <c r="X78" s="92">
        <f t="shared" si="45"/>
        <v>3433.26</v>
      </c>
      <c r="Z78" s="74">
        <v>3176.86</v>
      </c>
      <c r="AA78" s="74">
        <v>-99</v>
      </c>
      <c r="AB78" s="74"/>
      <c r="AC78" s="74"/>
      <c r="AD78" s="74"/>
    </row>
    <row r="79" spans="1:30" x14ac:dyDescent="0.25">
      <c r="A79" s="79" t="s">
        <v>138</v>
      </c>
      <c r="B79" s="79" t="s">
        <v>737</v>
      </c>
      <c r="C79" s="75">
        <v>1599.55</v>
      </c>
      <c r="D79" s="75">
        <v>1599.55</v>
      </c>
      <c r="E79" s="76" t="str">
        <f t="shared" si="43"/>
        <v>Yes</v>
      </c>
      <c r="F79" s="76" t="s">
        <v>666</v>
      </c>
      <c r="G79" s="45">
        <v>0</v>
      </c>
      <c r="H79" s="45">
        <v>0</v>
      </c>
      <c r="I79" s="92">
        <f t="shared" si="38"/>
        <v>1599.55</v>
      </c>
      <c r="J79" s="92">
        <f t="shared" si="39"/>
        <v>1615.4601197279767</v>
      </c>
      <c r="K79" s="92">
        <f t="shared" si="40"/>
        <v>1650.206858086467</v>
      </c>
      <c r="L79" s="92">
        <f t="shared" si="41"/>
        <v>1699.9724923628535</v>
      </c>
      <c r="N79" s="66">
        <f t="shared" si="44"/>
        <v>0</v>
      </c>
      <c r="O79" s="66">
        <f t="shared" si="44"/>
        <v>0</v>
      </c>
      <c r="P79" s="66">
        <f t="shared" si="44"/>
        <v>0</v>
      </c>
      <c r="Q79" s="66">
        <f t="shared" si="44"/>
        <v>0</v>
      </c>
      <c r="R79" s="66">
        <f t="shared" si="37"/>
        <v>0</v>
      </c>
      <c r="S79" s="41"/>
      <c r="T79" s="92">
        <v>1654.12</v>
      </c>
      <c r="U79" s="92">
        <f t="shared" si="45"/>
        <v>1599.55</v>
      </c>
      <c r="V79" s="92">
        <f t="shared" si="45"/>
        <v>1615.46</v>
      </c>
      <c r="W79" s="92">
        <f t="shared" si="45"/>
        <v>1650.21</v>
      </c>
      <c r="X79" s="92">
        <f t="shared" si="45"/>
        <v>1699.97</v>
      </c>
      <c r="Z79" s="74">
        <v>1657</v>
      </c>
      <c r="AA79" s="74">
        <v>0</v>
      </c>
      <c r="AB79" s="74"/>
      <c r="AC79" s="74"/>
      <c r="AD79" s="74"/>
    </row>
    <row r="80" spans="1:30" x14ac:dyDescent="0.25">
      <c r="A80" s="79" t="s">
        <v>140</v>
      </c>
      <c r="B80" s="79" t="s">
        <v>738</v>
      </c>
      <c r="C80" s="75">
        <v>706.86</v>
      </c>
      <c r="D80" s="75">
        <v>706.86</v>
      </c>
      <c r="E80" s="76" t="str">
        <f t="shared" si="43"/>
        <v>Yes</v>
      </c>
      <c r="F80" s="76" t="s">
        <v>666</v>
      </c>
      <c r="G80" s="45">
        <v>0</v>
      </c>
      <c r="H80" s="45">
        <v>0</v>
      </c>
      <c r="I80" s="92">
        <f t="shared" si="38"/>
        <v>706.86</v>
      </c>
      <c r="J80" s="92">
        <f t="shared" si="39"/>
        <v>713.89086945135671</v>
      </c>
      <c r="K80" s="92">
        <f t="shared" si="40"/>
        <v>729.24586271576379</v>
      </c>
      <c r="L80" s="92">
        <f t="shared" si="41"/>
        <v>751.23788312438285</v>
      </c>
      <c r="N80" s="66">
        <f t="shared" si="44"/>
        <v>0</v>
      </c>
      <c r="O80" s="66">
        <f t="shared" si="44"/>
        <v>0</v>
      </c>
      <c r="P80" s="66">
        <f t="shared" si="44"/>
        <v>0</v>
      </c>
      <c r="Q80" s="66">
        <f t="shared" si="44"/>
        <v>0</v>
      </c>
      <c r="R80" s="66">
        <f t="shared" si="37"/>
        <v>0</v>
      </c>
      <c r="S80" s="41"/>
      <c r="T80" s="92">
        <v>702.59</v>
      </c>
      <c r="U80" s="92">
        <f t="shared" si="45"/>
        <v>706.86</v>
      </c>
      <c r="V80" s="92">
        <f t="shared" si="45"/>
        <v>713.89</v>
      </c>
      <c r="W80" s="92">
        <f t="shared" si="45"/>
        <v>729.25</v>
      </c>
      <c r="X80" s="92">
        <f t="shared" si="45"/>
        <v>751.24</v>
      </c>
      <c r="Z80" s="74">
        <v>682.2</v>
      </c>
      <c r="AA80" s="74">
        <v>0</v>
      </c>
      <c r="AB80" s="74"/>
      <c r="AC80" s="74"/>
      <c r="AD80" s="74"/>
    </row>
    <row r="81" spans="1:30" x14ac:dyDescent="0.25">
      <c r="A81" s="79" t="s">
        <v>142</v>
      </c>
      <c r="B81" s="79" t="s">
        <v>739</v>
      </c>
      <c r="C81" s="75">
        <v>318.64999999999998</v>
      </c>
      <c r="D81" s="75">
        <v>318.64999999999998</v>
      </c>
      <c r="E81" s="76" t="str">
        <f t="shared" si="43"/>
        <v>Yes</v>
      </c>
      <c r="F81" s="76" t="s">
        <v>668</v>
      </c>
      <c r="G81" s="45">
        <v>0</v>
      </c>
      <c r="H81" s="45">
        <v>105.9</v>
      </c>
      <c r="I81" s="92">
        <f t="shared" si="38"/>
        <v>318.64999999999998</v>
      </c>
      <c r="J81" s="92">
        <f t="shared" si="39"/>
        <v>321.81949120147522</v>
      </c>
      <c r="K81" s="92">
        <f t="shared" si="40"/>
        <v>328.74146811869127</v>
      </c>
      <c r="L81" s="92">
        <f t="shared" si="41"/>
        <v>338.65539351156463</v>
      </c>
      <c r="N81" s="66">
        <f t="shared" si="44"/>
        <v>105.9</v>
      </c>
      <c r="O81" s="66">
        <f t="shared" si="44"/>
        <v>105.9</v>
      </c>
      <c r="P81" s="66">
        <f t="shared" si="44"/>
        <v>105.9</v>
      </c>
      <c r="Q81" s="66">
        <f t="shared" si="44"/>
        <v>105.9</v>
      </c>
      <c r="R81" s="66">
        <f t="shared" si="37"/>
        <v>105.9</v>
      </c>
      <c r="S81" s="41"/>
      <c r="T81" s="92">
        <v>404.76</v>
      </c>
      <c r="U81" s="92">
        <f t="shared" si="45"/>
        <v>424.55</v>
      </c>
      <c r="V81" s="92">
        <f t="shared" si="45"/>
        <v>427.72</v>
      </c>
      <c r="W81" s="92">
        <f t="shared" si="45"/>
        <v>434.64</v>
      </c>
      <c r="X81" s="92">
        <f t="shared" si="45"/>
        <v>444.56</v>
      </c>
      <c r="Z81" s="74">
        <v>487.77</v>
      </c>
      <c r="AA81" s="74">
        <v>88</v>
      </c>
      <c r="AB81" s="74"/>
      <c r="AC81" s="74"/>
      <c r="AD81" s="74"/>
    </row>
    <row r="82" spans="1:30" x14ac:dyDescent="0.25">
      <c r="A82" s="79" t="s">
        <v>144</v>
      </c>
      <c r="B82" s="79" t="s">
        <v>740</v>
      </c>
      <c r="C82" s="75">
        <v>1423.3</v>
      </c>
      <c r="D82" s="75">
        <v>1423.3</v>
      </c>
      <c r="E82" s="76" t="str">
        <f t="shared" si="43"/>
        <v>Yes</v>
      </c>
      <c r="F82" s="76" t="s">
        <v>666</v>
      </c>
      <c r="G82" s="45">
        <v>0</v>
      </c>
      <c r="H82" s="45">
        <v>0</v>
      </c>
      <c r="I82" s="92">
        <f t="shared" si="38"/>
        <v>1423.3</v>
      </c>
      <c r="J82" s="92">
        <f t="shared" si="39"/>
        <v>1437.4570275445151</v>
      </c>
      <c r="K82" s="92">
        <f t="shared" si="40"/>
        <v>1468.3751186986767</v>
      </c>
      <c r="L82" s="92">
        <f t="shared" si="41"/>
        <v>1512.6572150792717</v>
      </c>
      <c r="N82" s="66">
        <f t="shared" si="44"/>
        <v>0</v>
      </c>
      <c r="O82" s="66">
        <f t="shared" si="44"/>
        <v>0</v>
      </c>
      <c r="P82" s="66">
        <f t="shared" si="44"/>
        <v>0</v>
      </c>
      <c r="Q82" s="66">
        <f t="shared" si="44"/>
        <v>0</v>
      </c>
      <c r="R82" s="66">
        <f t="shared" si="37"/>
        <v>0</v>
      </c>
      <c r="S82" s="41"/>
      <c r="T82" s="92">
        <v>1390.38</v>
      </c>
      <c r="U82" s="92">
        <f t="shared" si="45"/>
        <v>1423.3</v>
      </c>
      <c r="V82" s="92">
        <f t="shared" si="45"/>
        <v>1437.46</v>
      </c>
      <c r="W82" s="92">
        <f t="shared" si="45"/>
        <v>1468.38</v>
      </c>
      <c r="X82" s="92">
        <f t="shared" si="45"/>
        <v>1512.66</v>
      </c>
      <c r="Z82" s="74">
        <v>1371.65</v>
      </c>
      <c r="AA82" s="74">
        <v>0</v>
      </c>
      <c r="AB82" s="74"/>
      <c r="AC82" s="74"/>
      <c r="AD82" s="74"/>
    </row>
    <row r="83" spans="1:30" x14ac:dyDescent="0.25">
      <c r="A83" s="79" t="s">
        <v>146</v>
      </c>
      <c r="B83" s="79" t="s">
        <v>741</v>
      </c>
      <c r="C83" s="75">
        <v>1562.29</v>
      </c>
      <c r="D83" s="75">
        <v>1562.29</v>
      </c>
      <c r="E83" s="76" t="str">
        <f t="shared" si="43"/>
        <v>Yes</v>
      </c>
      <c r="F83" s="76" t="s">
        <v>666</v>
      </c>
      <c r="G83" s="45">
        <v>89.47</v>
      </c>
      <c r="H83" s="45">
        <v>0</v>
      </c>
      <c r="I83" s="92">
        <f t="shared" si="38"/>
        <v>1562.29</v>
      </c>
      <c r="J83" s="92">
        <f t="shared" si="39"/>
        <v>1577.8295085804261</v>
      </c>
      <c r="K83" s="92">
        <f t="shared" si="40"/>
        <v>1611.7668546278055</v>
      </c>
      <c r="L83" s="92">
        <f t="shared" si="41"/>
        <v>1660.373245658818</v>
      </c>
      <c r="N83" s="66">
        <f t="shared" si="44"/>
        <v>-89.47</v>
      </c>
      <c r="O83" s="66">
        <f t="shared" si="44"/>
        <v>-89.47</v>
      </c>
      <c r="P83" s="66">
        <f t="shared" si="44"/>
        <v>-89.47</v>
      </c>
      <c r="Q83" s="66">
        <f t="shared" si="44"/>
        <v>-89.47</v>
      </c>
      <c r="R83" s="66">
        <f t="shared" si="37"/>
        <v>-89.47</v>
      </c>
      <c r="S83" s="41"/>
      <c r="T83" s="92">
        <v>1411.79</v>
      </c>
      <c r="U83" s="92">
        <f t="shared" si="45"/>
        <v>1472.82</v>
      </c>
      <c r="V83" s="92">
        <f t="shared" si="45"/>
        <v>1488.36</v>
      </c>
      <c r="W83" s="92">
        <f t="shared" si="45"/>
        <v>1522.3</v>
      </c>
      <c r="X83" s="92">
        <f t="shared" si="45"/>
        <v>1570.9</v>
      </c>
      <c r="Z83" s="74">
        <v>1268.56</v>
      </c>
      <c r="AA83" s="74">
        <v>-93</v>
      </c>
      <c r="AB83" s="74"/>
      <c r="AC83" s="74"/>
      <c r="AD83" s="74"/>
    </row>
    <row r="84" spans="1:30" x14ac:dyDescent="0.25">
      <c r="A84" s="79" t="s">
        <v>148</v>
      </c>
      <c r="B84" s="79" t="s">
        <v>742</v>
      </c>
      <c r="C84" s="75">
        <v>170.17</v>
      </c>
      <c r="D84" s="75">
        <v>170.17</v>
      </c>
      <c r="E84" s="76" t="str">
        <f t="shared" si="43"/>
        <v>Yes</v>
      </c>
      <c r="F84" s="76" t="s">
        <v>666</v>
      </c>
      <c r="G84" s="45">
        <v>0</v>
      </c>
      <c r="H84" s="45">
        <v>0</v>
      </c>
      <c r="I84" s="92">
        <f t="shared" si="38"/>
        <v>170.17</v>
      </c>
      <c r="J84" s="92">
        <f t="shared" si="39"/>
        <v>171.86261671977104</v>
      </c>
      <c r="K84" s="92">
        <f t="shared" si="40"/>
        <v>175.55918917231349</v>
      </c>
      <c r="L84" s="92">
        <f t="shared" si="41"/>
        <v>180.85356445586993</v>
      </c>
      <c r="N84" s="66">
        <f t="shared" si="44"/>
        <v>0</v>
      </c>
      <c r="O84" s="66">
        <f t="shared" si="44"/>
        <v>0</v>
      </c>
      <c r="P84" s="66">
        <f t="shared" si="44"/>
        <v>0</v>
      </c>
      <c r="Q84" s="66">
        <f t="shared" si="44"/>
        <v>0</v>
      </c>
      <c r="R84" s="66">
        <f t="shared" si="37"/>
        <v>0</v>
      </c>
      <c r="S84" s="41"/>
      <c r="T84" s="92">
        <v>172.56</v>
      </c>
      <c r="U84" s="92">
        <f t="shared" si="45"/>
        <v>170.17</v>
      </c>
      <c r="V84" s="92">
        <f t="shared" si="45"/>
        <v>171.86</v>
      </c>
      <c r="W84" s="92">
        <f t="shared" si="45"/>
        <v>175.56</v>
      </c>
      <c r="X84" s="92">
        <f t="shared" si="45"/>
        <v>180.85</v>
      </c>
      <c r="Z84" s="74">
        <v>166.17</v>
      </c>
      <c r="AA84" s="74">
        <v>0</v>
      </c>
      <c r="AB84" s="74"/>
      <c r="AC84" s="74"/>
      <c r="AD84" s="74"/>
    </row>
    <row r="85" spans="1:30" x14ac:dyDescent="0.25">
      <c r="A85" s="79" t="s">
        <v>150</v>
      </c>
      <c r="B85" s="79" t="s">
        <v>743</v>
      </c>
      <c r="C85" s="75">
        <v>199</v>
      </c>
      <c r="D85" s="75">
        <v>199</v>
      </c>
      <c r="E85" s="76" t="str">
        <f t="shared" si="43"/>
        <v>Yes</v>
      </c>
      <c r="F85" s="76" t="s">
        <v>666</v>
      </c>
      <c r="G85" s="45">
        <v>13.9</v>
      </c>
      <c r="H85" s="45">
        <v>0</v>
      </c>
      <c r="I85" s="92">
        <f t="shared" si="38"/>
        <v>199</v>
      </c>
      <c r="J85" s="92">
        <f t="shared" si="39"/>
        <v>200.97937784118494</v>
      </c>
      <c r="K85" s="92">
        <f t="shared" si="40"/>
        <v>205.30221922366098</v>
      </c>
      <c r="L85" s="92">
        <f t="shared" si="41"/>
        <v>211.49356130174601</v>
      </c>
      <c r="N85" s="66">
        <f t="shared" si="44"/>
        <v>-13.9</v>
      </c>
      <c r="O85" s="66">
        <f t="shared" si="44"/>
        <v>-13.9</v>
      </c>
      <c r="P85" s="66">
        <f t="shared" si="44"/>
        <v>-13.9</v>
      </c>
      <c r="Q85" s="66">
        <f t="shared" si="44"/>
        <v>-13.9</v>
      </c>
      <c r="R85" s="66">
        <f t="shared" si="37"/>
        <v>-13.9</v>
      </c>
      <c r="S85" s="41"/>
      <c r="T85" s="92">
        <v>164.31</v>
      </c>
      <c r="U85" s="92">
        <f t="shared" si="45"/>
        <v>185.1</v>
      </c>
      <c r="V85" s="92">
        <f t="shared" si="45"/>
        <v>187.08</v>
      </c>
      <c r="W85" s="92">
        <f t="shared" si="45"/>
        <v>191.4</v>
      </c>
      <c r="X85" s="92">
        <f t="shared" si="45"/>
        <v>197.59</v>
      </c>
      <c r="Z85" s="74">
        <v>156.6</v>
      </c>
      <c r="AA85" s="74">
        <v>-7.4000000000000057</v>
      </c>
      <c r="AB85" s="74"/>
      <c r="AC85" s="74"/>
      <c r="AD85" s="74"/>
    </row>
    <row r="86" spans="1:30" x14ac:dyDescent="0.25">
      <c r="A86" s="79" t="s">
        <v>152</v>
      </c>
      <c r="B86" s="79" t="s">
        <v>744</v>
      </c>
      <c r="C86" s="75">
        <v>167.5</v>
      </c>
      <c r="D86" s="75">
        <v>167.5</v>
      </c>
      <c r="E86" s="76" t="str">
        <f t="shared" si="43"/>
        <v>Yes</v>
      </c>
      <c r="F86" s="76" t="s">
        <v>668</v>
      </c>
      <c r="G86" s="45">
        <v>0</v>
      </c>
      <c r="H86" s="45">
        <v>117.4</v>
      </c>
      <c r="I86" s="92">
        <f t="shared" si="38"/>
        <v>167.5</v>
      </c>
      <c r="J86" s="92">
        <f t="shared" si="39"/>
        <v>169.16605923818329</v>
      </c>
      <c r="K86" s="92">
        <f t="shared" si="40"/>
        <v>172.8046317586091</v>
      </c>
      <c r="L86" s="92">
        <f t="shared" si="41"/>
        <v>178.01593727659525</v>
      </c>
      <c r="N86" s="66">
        <f t="shared" si="44"/>
        <v>117.4</v>
      </c>
      <c r="O86" s="66">
        <f t="shared" si="44"/>
        <v>117.4</v>
      </c>
      <c r="P86" s="66">
        <f t="shared" si="44"/>
        <v>117.4</v>
      </c>
      <c r="Q86" s="66">
        <f t="shared" si="44"/>
        <v>117.4</v>
      </c>
      <c r="R86" s="66">
        <f t="shared" si="37"/>
        <v>117.4</v>
      </c>
      <c r="S86" s="41"/>
      <c r="T86" s="92">
        <v>269.42</v>
      </c>
      <c r="U86" s="92">
        <f t="shared" si="45"/>
        <v>284.89999999999998</v>
      </c>
      <c r="V86" s="92">
        <f t="shared" si="45"/>
        <v>286.57</v>
      </c>
      <c r="W86" s="92">
        <f t="shared" si="45"/>
        <v>290.2</v>
      </c>
      <c r="X86" s="92">
        <f t="shared" si="45"/>
        <v>295.42</v>
      </c>
      <c r="Z86" s="74">
        <v>366.14</v>
      </c>
      <c r="AA86" s="74">
        <v>109</v>
      </c>
      <c r="AB86" s="74"/>
      <c r="AC86" s="74"/>
      <c r="AD86" s="74"/>
    </row>
    <row r="87" spans="1:30" x14ac:dyDescent="0.25">
      <c r="A87" s="79" t="s">
        <v>154</v>
      </c>
      <c r="B87" s="79" t="s">
        <v>745</v>
      </c>
      <c r="C87" s="75">
        <v>59.43</v>
      </c>
      <c r="D87" s="75">
        <v>59.43</v>
      </c>
      <c r="E87" s="76" t="str">
        <f t="shared" si="43"/>
        <v>No</v>
      </c>
      <c r="F87" s="76" t="s">
        <v>668</v>
      </c>
      <c r="G87" s="45">
        <v>0</v>
      </c>
      <c r="H87" s="45">
        <v>23.35</v>
      </c>
      <c r="I87" s="92">
        <f t="shared" si="38"/>
        <v>59.43</v>
      </c>
      <c r="J87" s="92">
        <f t="shared" si="39"/>
        <v>59.43</v>
      </c>
      <c r="K87" s="92">
        <f t="shared" si="40"/>
        <v>59.43</v>
      </c>
      <c r="L87" s="92">
        <f t="shared" si="41"/>
        <v>59.43</v>
      </c>
      <c r="N87" s="66">
        <f t="shared" si="44"/>
        <v>23.35</v>
      </c>
      <c r="O87" s="66">
        <f t="shared" si="44"/>
        <v>23.35</v>
      </c>
      <c r="P87" s="66">
        <f t="shared" si="44"/>
        <v>23.35</v>
      </c>
      <c r="Q87" s="66">
        <f t="shared" si="44"/>
        <v>23.35</v>
      </c>
      <c r="R87" s="66">
        <f t="shared" si="37"/>
        <v>23.35</v>
      </c>
      <c r="S87" s="41"/>
      <c r="T87" s="92">
        <v>78.75</v>
      </c>
      <c r="U87" s="92">
        <f t="shared" si="45"/>
        <v>82.78</v>
      </c>
      <c r="V87" s="92">
        <f t="shared" si="45"/>
        <v>82.78</v>
      </c>
      <c r="W87" s="92">
        <f t="shared" si="45"/>
        <v>82.78</v>
      </c>
      <c r="X87" s="92">
        <f t="shared" si="45"/>
        <v>82.78</v>
      </c>
      <c r="Z87" s="74">
        <v>120.6</v>
      </c>
      <c r="AA87" s="74">
        <v>27</v>
      </c>
      <c r="AB87" s="74"/>
      <c r="AC87" s="74"/>
      <c r="AD87" s="74"/>
    </row>
    <row r="88" spans="1:30" x14ac:dyDescent="0.25">
      <c r="A88" s="79" t="s">
        <v>156</v>
      </c>
      <c r="B88" s="79" t="s">
        <v>746</v>
      </c>
      <c r="C88" s="75">
        <v>154.03</v>
      </c>
      <c r="D88" s="75">
        <v>154.03</v>
      </c>
      <c r="E88" s="76" t="str">
        <f t="shared" si="43"/>
        <v>Yes</v>
      </c>
      <c r="F88" s="76" t="s">
        <v>666</v>
      </c>
      <c r="G88" s="45">
        <v>0</v>
      </c>
      <c r="H88" s="45">
        <v>0</v>
      </c>
      <c r="I88" s="92">
        <f t="shared" si="38"/>
        <v>154.03</v>
      </c>
      <c r="J88" s="92">
        <f t="shared" si="39"/>
        <v>155.56207823556642</v>
      </c>
      <c r="K88" s="92">
        <f t="shared" si="40"/>
        <v>158.90804435688693</v>
      </c>
      <c r="L88" s="92">
        <f t="shared" si="41"/>
        <v>163.70026757441175</v>
      </c>
      <c r="N88" s="66">
        <f t="shared" si="44"/>
        <v>0</v>
      </c>
      <c r="O88" s="66">
        <f t="shared" si="44"/>
        <v>0</v>
      </c>
      <c r="P88" s="66">
        <f t="shared" si="44"/>
        <v>0</v>
      </c>
      <c r="Q88" s="66">
        <f t="shared" si="44"/>
        <v>0</v>
      </c>
      <c r="R88" s="66">
        <f t="shared" si="37"/>
        <v>0</v>
      </c>
      <c r="S88" s="41"/>
      <c r="T88" s="92">
        <v>145.6</v>
      </c>
      <c r="U88" s="92">
        <f t="shared" si="45"/>
        <v>154.03</v>
      </c>
      <c r="V88" s="92">
        <f t="shared" si="45"/>
        <v>155.56</v>
      </c>
      <c r="W88" s="92">
        <f t="shared" si="45"/>
        <v>158.91</v>
      </c>
      <c r="X88" s="92">
        <f t="shared" si="45"/>
        <v>163.69999999999999</v>
      </c>
      <c r="Z88" s="74">
        <v>146.29</v>
      </c>
      <c r="AA88" s="74">
        <v>0</v>
      </c>
      <c r="AB88" s="74"/>
      <c r="AC88" s="74"/>
      <c r="AD88" s="74"/>
    </row>
    <row r="89" spans="1:30" x14ac:dyDescent="0.25">
      <c r="A89" s="79" t="s">
        <v>158</v>
      </c>
      <c r="B89" s="79" t="s">
        <v>747</v>
      </c>
      <c r="C89" s="75">
        <v>612.74</v>
      </c>
      <c r="D89" s="75">
        <v>612.74</v>
      </c>
      <c r="E89" s="76" t="str">
        <f t="shared" si="43"/>
        <v>Yes</v>
      </c>
      <c r="F89" s="76" t="s">
        <v>666</v>
      </c>
      <c r="G89" s="45">
        <v>0</v>
      </c>
      <c r="H89" s="45">
        <v>0</v>
      </c>
      <c r="I89" s="92">
        <f t="shared" si="38"/>
        <v>612.74</v>
      </c>
      <c r="J89" s="92">
        <f t="shared" si="39"/>
        <v>618.8346933588324</v>
      </c>
      <c r="K89" s="92">
        <f t="shared" si="40"/>
        <v>632.14513470907548</v>
      </c>
      <c r="L89" s="92">
        <f t="shared" si="41"/>
        <v>651.20886810066258</v>
      </c>
      <c r="N89" s="66">
        <f t="shared" si="44"/>
        <v>0</v>
      </c>
      <c r="O89" s="66">
        <f t="shared" si="44"/>
        <v>0</v>
      </c>
      <c r="P89" s="66">
        <f t="shared" si="44"/>
        <v>0</v>
      </c>
      <c r="Q89" s="66">
        <f t="shared" si="44"/>
        <v>0</v>
      </c>
      <c r="R89" s="66">
        <f t="shared" si="37"/>
        <v>0</v>
      </c>
      <c r="S89" s="41"/>
      <c r="T89" s="92">
        <v>617.37</v>
      </c>
      <c r="U89" s="92">
        <f t="shared" si="45"/>
        <v>612.74</v>
      </c>
      <c r="V89" s="92">
        <f t="shared" si="45"/>
        <v>618.83000000000004</v>
      </c>
      <c r="W89" s="92">
        <f t="shared" si="45"/>
        <v>632.15</v>
      </c>
      <c r="X89" s="92">
        <f t="shared" si="45"/>
        <v>651.21</v>
      </c>
      <c r="Z89" s="74">
        <v>580.33000000000004</v>
      </c>
      <c r="AA89" s="74">
        <v>0</v>
      </c>
      <c r="AB89" s="74"/>
      <c r="AC89" s="74"/>
      <c r="AD89" s="74"/>
    </row>
    <row r="90" spans="1:30" x14ac:dyDescent="0.25">
      <c r="A90" s="79" t="s">
        <v>160</v>
      </c>
      <c r="B90" s="79" t="s">
        <v>748</v>
      </c>
      <c r="C90" s="75">
        <v>282.11</v>
      </c>
      <c r="D90" s="75">
        <v>282.11</v>
      </c>
      <c r="E90" s="76" t="str">
        <f t="shared" si="43"/>
        <v>Yes</v>
      </c>
      <c r="F90" s="76" t="s">
        <v>666</v>
      </c>
      <c r="G90" s="45">
        <v>0</v>
      </c>
      <c r="H90" s="45">
        <v>0</v>
      </c>
      <c r="I90" s="92">
        <f t="shared" si="38"/>
        <v>282.11</v>
      </c>
      <c r="J90" s="92">
        <f t="shared" si="39"/>
        <v>284.91604162199337</v>
      </c>
      <c r="K90" s="92">
        <f t="shared" si="40"/>
        <v>291.04426665923114</v>
      </c>
      <c r="L90" s="92">
        <f t="shared" si="41"/>
        <v>299.82134964238981</v>
      </c>
      <c r="N90" s="66">
        <f t="shared" si="44"/>
        <v>0</v>
      </c>
      <c r="O90" s="66">
        <f t="shared" si="44"/>
        <v>0</v>
      </c>
      <c r="P90" s="66">
        <f t="shared" si="44"/>
        <v>0</v>
      </c>
      <c r="Q90" s="66">
        <f t="shared" si="44"/>
        <v>0</v>
      </c>
      <c r="R90" s="66">
        <f t="shared" si="37"/>
        <v>0</v>
      </c>
      <c r="S90" s="41"/>
      <c r="T90" s="92">
        <v>228.5</v>
      </c>
      <c r="U90" s="92">
        <f t="shared" si="45"/>
        <v>282.11</v>
      </c>
      <c r="V90" s="92">
        <f t="shared" si="45"/>
        <v>284.92</v>
      </c>
      <c r="W90" s="92">
        <f t="shared" si="45"/>
        <v>291.04000000000002</v>
      </c>
      <c r="X90" s="92">
        <f t="shared" si="45"/>
        <v>299.82</v>
      </c>
      <c r="Z90" s="74">
        <v>233.17</v>
      </c>
      <c r="AA90" s="74">
        <v>0</v>
      </c>
      <c r="AB90" s="74"/>
      <c r="AC90" s="74"/>
      <c r="AD90" s="74"/>
    </row>
    <row r="91" spans="1:30" x14ac:dyDescent="0.25">
      <c r="A91" s="79" t="s">
        <v>162</v>
      </c>
      <c r="B91" s="79" t="s">
        <v>749</v>
      </c>
      <c r="C91" s="75">
        <v>5852.78</v>
      </c>
      <c r="D91" s="75">
        <v>5852.78</v>
      </c>
      <c r="E91" s="76" t="str">
        <f t="shared" si="43"/>
        <v>Yes</v>
      </c>
      <c r="F91" s="76" t="s">
        <v>666</v>
      </c>
      <c r="G91" s="45">
        <v>0</v>
      </c>
      <c r="H91" s="45">
        <v>0</v>
      </c>
      <c r="I91" s="92">
        <f t="shared" si="38"/>
        <v>5852.78</v>
      </c>
      <c r="J91" s="92">
        <f t="shared" si="39"/>
        <v>5910.9953921674887</v>
      </c>
      <c r="K91" s="92">
        <f t="shared" si="40"/>
        <v>6038.134284562102</v>
      </c>
      <c r="L91" s="92">
        <f t="shared" si="41"/>
        <v>6220.2275664102153</v>
      </c>
      <c r="N91" s="66">
        <f t="shared" si="44"/>
        <v>0</v>
      </c>
      <c r="O91" s="66">
        <f t="shared" si="44"/>
        <v>0</v>
      </c>
      <c r="P91" s="66">
        <f t="shared" si="44"/>
        <v>0</v>
      </c>
      <c r="Q91" s="66">
        <f t="shared" si="44"/>
        <v>0</v>
      </c>
      <c r="R91" s="66">
        <f t="shared" si="37"/>
        <v>0</v>
      </c>
      <c r="S91" s="41"/>
      <c r="T91" s="92">
        <v>5817.02</v>
      </c>
      <c r="U91" s="92">
        <f t="shared" si="45"/>
        <v>5852.78</v>
      </c>
      <c r="V91" s="92">
        <f t="shared" si="45"/>
        <v>5911</v>
      </c>
      <c r="W91" s="92">
        <f t="shared" si="45"/>
        <v>6038.13</v>
      </c>
      <c r="X91" s="92">
        <f t="shared" si="45"/>
        <v>6220.23</v>
      </c>
      <c r="Z91" s="74">
        <v>5797.42</v>
      </c>
      <c r="AA91" s="74">
        <v>0</v>
      </c>
      <c r="AB91" s="74"/>
      <c r="AC91" s="74"/>
      <c r="AD91" s="74"/>
    </row>
    <row r="92" spans="1:30" x14ac:dyDescent="0.25">
      <c r="A92" s="79" t="s">
        <v>164</v>
      </c>
      <c r="B92" s="79" t="s">
        <v>750</v>
      </c>
      <c r="C92" s="75">
        <v>1021.86</v>
      </c>
      <c r="D92" s="75">
        <v>1021.86</v>
      </c>
      <c r="E92" s="76" t="str">
        <f t="shared" si="43"/>
        <v>Yes</v>
      </c>
      <c r="F92" s="76" t="s">
        <v>666</v>
      </c>
      <c r="G92" s="45">
        <v>0</v>
      </c>
      <c r="H92" s="45">
        <v>0</v>
      </c>
      <c r="I92" s="92">
        <f t="shared" si="38"/>
        <v>1021.86</v>
      </c>
      <c r="J92" s="92">
        <f t="shared" si="39"/>
        <v>1032.0240554813731</v>
      </c>
      <c r="K92" s="92">
        <f t="shared" si="40"/>
        <v>1054.2217373662825</v>
      </c>
      <c r="L92" s="92">
        <f t="shared" si="41"/>
        <v>1086.0141233758904</v>
      </c>
      <c r="N92" s="66">
        <f t="shared" si="44"/>
        <v>0</v>
      </c>
      <c r="O92" s="66">
        <f t="shared" si="44"/>
        <v>0</v>
      </c>
      <c r="P92" s="66">
        <f t="shared" si="44"/>
        <v>0</v>
      </c>
      <c r="Q92" s="66">
        <f t="shared" si="44"/>
        <v>0</v>
      </c>
      <c r="R92" s="66">
        <f t="shared" si="37"/>
        <v>0</v>
      </c>
      <c r="S92" s="41"/>
      <c r="T92" s="92">
        <v>972.64</v>
      </c>
      <c r="U92" s="92">
        <f t="shared" si="45"/>
        <v>1021.86</v>
      </c>
      <c r="V92" s="92">
        <f t="shared" si="45"/>
        <v>1032.02</v>
      </c>
      <c r="W92" s="92">
        <f t="shared" si="45"/>
        <v>1054.22</v>
      </c>
      <c r="X92" s="92">
        <f t="shared" si="45"/>
        <v>1086.01</v>
      </c>
      <c r="Z92" s="74">
        <v>983.17</v>
      </c>
      <c r="AA92" s="74">
        <v>0</v>
      </c>
      <c r="AB92" s="74"/>
      <c r="AC92" s="74"/>
      <c r="AD92" s="74"/>
    </row>
    <row r="93" spans="1:30" x14ac:dyDescent="0.25">
      <c r="A93" s="79" t="s">
        <v>166</v>
      </c>
      <c r="B93" s="79" t="s">
        <v>751</v>
      </c>
      <c r="C93" s="75">
        <v>1282.49</v>
      </c>
      <c r="D93" s="75">
        <v>1282.49</v>
      </c>
      <c r="E93" s="76" t="str">
        <f t="shared" si="43"/>
        <v>Yes</v>
      </c>
      <c r="F93" s="76" t="s">
        <v>666</v>
      </c>
      <c r="G93" s="45">
        <v>0</v>
      </c>
      <c r="H93" s="45">
        <v>0</v>
      </c>
      <c r="I93" s="92">
        <f t="shared" si="38"/>
        <v>1282.49</v>
      </c>
      <c r="J93" s="92">
        <f t="shared" si="39"/>
        <v>1295.2464436559862</v>
      </c>
      <c r="K93" s="92">
        <f t="shared" si="40"/>
        <v>1323.1057443826783</v>
      </c>
      <c r="L93" s="92">
        <f t="shared" si="41"/>
        <v>1363.0069217782727</v>
      </c>
      <c r="N93" s="66">
        <f t="shared" si="44"/>
        <v>0</v>
      </c>
      <c r="O93" s="66">
        <f t="shared" si="44"/>
        <v>0</v>
      </c>
      <c r="P93" s="66">
        <f t="shared" si="44"/>
        <v>0</v>
      </c>
      <c r="Q93" s="66">
        <f t="shared" si="44"/>
        <v>0</v>
      </c>
      <c r="R93" s="66">
        <f t="shared" si="37"/>
        <v>0</v>
      </c>
      <c r="S93" s="41"/>
      <c r="T93" s="92">
        <v>1296.75</v>
      </c>
      <c r="U93" s="92">
        <f t="shared" si="45"/>
        <v>1282.49</v>
      </c>
      <c r="V93" s="92">
        <f t="shared" si="45"/>
        <v>1295.25</v>
      </c>
      <c r="W93" s="92">
        <f t="shared" si="45"/>
        <v>1323.11</v>
      </c>
      <c r="X93" s="92">
        <f t="shared" si="45"/>
        <v>1363.01</v>
      </c>
      <c r="Z93" s="74">
        <v>1340.35</v>
      </c>
      <c r="AA93" s="74">
        <v>0</v>
      </c>
      <c r="AB93" s="74"/>
      <c r="AC93" s="74"/>
      <c r="AD93" s="74"/>
    </row>
    <row r="94" spans="1:30" x14ac:dyDescent="0.25">
      <c r="A94" s="79" t="s">
        <v>168</v>
      </c>
      <c r="B94" s="79" t="s">
        <v>752</v>
      </c>
      <c r="C94" s="75">
        <v>24.85</v>
      </c>
      <c r="D94" s="75">
        <v>24.85</v>
      </c>
      <c r="E94" s="76" t="str">
        <f t="shared" si="43"/>
        <v>No</v>
      </c>
      <c r="F94" s="76" t="s">
        <v>668</v>
      </c>
      <c r="G94" s="45">
        <v>0</v>
      </c>
      <c r="H94" s="45">
        <v>13.9</v>
      </c>
      <c r="I94" s="92">
        <f t="shared" si="38"/>
        <v>24.85</v>
      </c>
      <c r="J94" s="92">
        <f t="shared" si="39"/>
        <v>24.85</v>
      </c>
      <c r="K94" s="92">
        <f t="shared" si="40"/>
        <v>24.85</v>
      </c>
      <c r="L94" s="92">
        <f t="shared" si="41"/>
        <v>24.85</v>
      </c>
      <c r="N94" s="66">
        <f t="shared" si="44"/>
        <v>13.9</v>
      </c>
      <c r="O94" s="66">
        <f t="shared" si="44"/>
        <v>13.9</v>
      </c>
      <c r="P94" s="66">
        <f t="shared" si="44"/>
        <v>13.9</v>
      </c>
      <c r="Q94" s="66">
        <f t="shared" si="44"/>
        <v>13.9</v>
      </c>
      <c r="R94" s="66">
        <f t="shared" si="37"/>
        <v>13.9</v>
      </c>
      <c r="S94" s="41"/>
      <c r="T94" s="92">
        <v>31.2</v>
      </c>
      <c r="U94" s="92">
        <f t="shared" si="45"/>
        <v>38.75</v>
      </c>
      <c r="V94" s="92">
        <f t="shared" si="45"/>
        <v>38.75</v>
      </c>
      <c r="W94" s="92">
        <f t="shared" si="45"/>
        <v>38.75</v>
      </c>
      <c r="X94" s="92">
        <f t="shared" si="45"/>
        <v>38.75</v>
      </c>
      <c r="Z94" s="74">
        <v>33.5</v>
      </c>
      <c r="AA94" s="74">
        <v>7.3999999999999986</v>
      </c>
      <c r="AB94" s="74"/>
      <c r="AC94" s="74"/>
      <c r="AD94" s="74"/>
    </row>
    <row r="95" spans="1:30" x14ac:dyDescent="0.25">
      <c r="A95" s="79" t="s">
        <v>170</v>
      </c>
      <c r="B95" s="79" t="s">
        <v>753</v>
      </c>
      <c r="C95" s="75">
        <v>68.84</v>
      </c>
      <c r="D95" s="75">
        <v>68.84</v>
      </c>
      <c r="E95" s="76" t="str">
        <f t="shared" si="43"/>
        <v>No</v>
      </c>
      <c r="F95" s="76" t="s">
        <v>668</v>
      </c>
      <c r="G95" s="45">
        <v>0</v>
      </c>
      <c r="H95" s="45">
        <v>25.76</v>
      </c>
      <c r="I95" s="92">
        <f t="shared" si="38"/>
        <v>68.84</v>
      </c>
      <c r="J95" s="92">
        <f t="shared" si="39"/>
        <v>68.84</v>
      </c>
      <c r="K95" s="92">
        <f t="shared" si="40"/>
        <v>68.84</v>
      </c>
      <c r="L95" s="92">
        <f t="shared" si="41"/>
        <v>68.84</v>
      </c>
      <c r="N95" s="66">
        <f t="shared" si="44"/>
        <v>25.76</v>
      </c>
      <c r="O95" s="66">
        <f t="shared" si="44"/>
        <v>25.76</v>
      </c>
      <c r="P95" s="66">
        <f t="shared" si="44"/>
        <v>25.76</v>
      </c>
      <c r="Q95" s="66">
        <f t="shared" si="44"/>
        <v>25.76</v>
      </c>
      <c r="R95" s="66">
        <f t="shared" si="37"/>
        <v>25.76</v>
      </c>
      <c r="S95" s="41"/>
      <c r="T95" s="92">
        <v>102.06</v>
      </c>
      <c r="U95" s="92">
        <f t="shared" si="45"/>
        <v>94.6</v>
      </c>
      <c r="V95" s="92">
        <f t="shared" si="45"/>
        <v>94.6</v>
      </c>
      <c r="W95" s="92">
        <f t="shared" si="45"/>
        <v>94.6</v>
      </c>
      <c r="X95" s="92">
        <f t="shared" si="45"/>
        <v>94.6</v>
      </c>
      <c r="Z95" s="74">
        <v>112.6</v>
      </c>
      <c r="AA95" s="74">
        <v>21.599999999999994</v>
      </c>
      <c r="AB95" s="74"/>
      <c r="AC95" s="74"/>
      <c r="AD95" s="74"/>
    </row>
    <row r="96" spans="1:30" x14ac:dyDescent="0.25">
      <c r="A96" s="79" t="s">
        <v>172</v>
      </c>
      <c r="B96" s="79" t="s">
        <v>754</v>
      </c>
      <c r="C96" s="75">
        <v>651.32000000000005</v>
      </c>
      <c r="D96" s="75">
        <v>651.32000000000005</v>
      </c>
      <c r="E96" s="76" t="str">
        <f t="shared" si="43"/>
        <v>Yes</v>
      </c>
      <c r="F96" s="76" t="s">
        <v>666</v>
      </c>
      <c r="G96" s="45">
        <v>23.76</v>
      </c>
      <c r="H96" s="45">
        <v>0</v>
      </c>
      <c r="I96" s="92">
        <f t="shared" si="38"/>
        <v>651.32000000000005</v>
      </c>
      <c r="J96" s="92">
        <f t="shared" si="39"/>
        <v>657.79843404784208</v>
      </c>
      <c r="K96" s="92">
        <f t="shared" si="40"/>
        <v>671.94694183293905</v>
      </c>
      <c r="L96" s="92">
        <f t="shared" si="41"/>
        <v>692.21098666860917</v>
      </c>
      <c r="N96" s="66">
        <f t="shared" si="44"/>
        <v>-23.76</v>
      </c>
      <c r="O96" s="66">
        <f t="shared" si="44"/>
        <v>-23.76</v>
      </c>
      <c r="P96" s="66">
        <f t="shared" si="44"/>
        <v>-23.76</v>
      </c>
      <c r="Q96" s="66">
        <f t="shared" si="44"/>
        <v>-23.76</v>
      </c>
      <c r="R96" s="66">
        <f t="shared" si="37"/>
        <v>-23.76</v>
      </c>
      <c r="S96" s="41"/>
      <c r="T96" s="92">
        <v>590.96</v>
      </c>
      <c r="U96" s="92">
        <f t="shared" si="45"/>
        <v>627.55999999999995</v>
      </c>
      <c r="V96" s="92">
        <f t="shared" si="45"/>
        <v>634.04</v>
      </c>
      <c r="W96" s="92">
        <f t="shared" si="45"/>
        <v>648.19000000000005</v>
      </c>
      <c r="X96" s="92">
        <f t="shared" si="45"/>
        <v>668.45</v>
      </c>
      <c r="Z96" s="74">
        <v>581.24</v>
      </c>
      <c r="AA96" s="74">
        <v>-18.600000000000023</v>
      </c>
      <c r="AB96" s="74"/>
      <c r="AC96" s="74"/>
      <c r="AD96" s="74"/>
    </row>
    <row r="97" spans="1:30" x14ac:dyDescent="0.25">
      <c r="A97" s="79" t="s">
        <v>174</v>
      </c>
      <c r="B97" s="79" t="s">
        <v>755</v>
      </c>
      <c r="C97" s="75">
        <v>796.38</v>
      </c>
      <c r="D97" s="75">
        <v>796.38</v>
      </c>
      <c r="E97" s="76" t="str">
        <f t="shared" si="43"/>
        <v>Yes</v>
      </c>
      <c r="F97" s="76" t="s">
        <v>666</v>
      </c>
      <c r="G97" s="45">
        <v>2</v>
      </c>
      <c r="H97" s="45">
        <v>0</v>
      </c>
      <c r="I97" s="92">
        <f t="shared" si="38"/>
        <v>796.38</v>
      </c>
      <c r="J97" s="92">
        <f t="shared" si="39"/>
        <v>804.30129108122037</v>
      </c>
      <c r="K97" s="92">
        <f t="shared" si="40"/>
        <v>821.60091128311115</v>
      </c>
      <c r="L97" s="92">
        <f t="shared" si="41"/>
        <v>846.37810225871601</v>
      </c>
      <c r="N97" s="66">
        <f t="shared" si="44"/>
        <v>-2</v>
      </c>
      <c r="O97" s="66">
        <f t="shared" si="44"/>
        <v>-2</v>
      </c>
      <c r="P97" s="66">
        <f t="shared" si="44"/>
        <v>-2</v>
      </c>
      <c r="Q97" s="66">
        <f t="shared" si="44"/>
        <v>-2</v>
      </c>
      <c r="R97" s="66">
        <f t="shared" si="37"/>
        <v>-2</v>
      </c>
      <c r="S97" s="41"/>
      <c r="T97" s="92">
        <v>830.22</v>
      </c>
      <c r="U97" s="92">
        <f t="shared" si="45"/>
        <v>794.38</v>
      </c>
      <c r="V97" s="92">
        <f t="shared" si="45"/>
        <v>802.3</v>
      </c>
      <c r="W97" s="92">
        <f t="shared" si="45"/>
        <v>819.6</v>
      </c>
      <c r="X97" s="92">
        <f t="shared" si="45"/>
        <v>844.38</v>
      </c>
      <c r="Z97" s="74">
        <v>932.65</v>
      </c>
      <c r="AA97" s="74">
        <v>-3</v>
      </c>
      <c r="AB97" s="74"/>
      <c r="AC97" s="74"/>
      <c r="AD97" s="74"/>
    </row>
    <row r="98" spans="1:30" x14ac:dyDescent="0.25">
      <c r="A98" s="79" t="s">
        <v>176</v>
      </c>
      <c r="B98" s="79" t="s">
        <v>756</v>
      </c>
      <c r="C98" s="75">
        <v>1195.25</v>
      </c>
      <c r="D98" s="75">
        <v>1195.25</v>
      </c>
      <c r="E98" s="76" t="str">
        <f t="shared" si="43"/>
        <v>Yes</v>
      </c>
      <c r="F98" s="76" t="s">
        <v>666</v>
      </c>
      <c r="G98" s="45">
        <v>0</v>
      </c>
      <c r="H98" s="45">
        <v>0</v>
      </c>
      <c r="I98" s="92">
        <f t="shared" si="38"/>
        <v>1195.25</v>
      </c>
      <c r="J98" s="92">
        <f t="shared" si="39"/>
        <v>1207.1387003250065</v>
      </c>
      <c r="K98" s="92">
        <f t="shared" si="40"/>
        <v>1233.1029021461347</v>
      </c>
      <c r="L98" s="92">
        <f t="shared" si="41"/>
        <v>1270.2898449543313</v>
      </c>
      <c r="N98" s="66">
        <f t="shared" si="44"/>
        <v>0</v>
      </c>
      <c r="O98" s="66">
        <f t="shared" si="44"/>
        <v>0</v>
      </c>
      <c r="P98" s="66">
        <f t="shared" si="44"/>
        <v>0</v>
      </c>
      <c r="Q98" s="66">
        <f t="shared" si="44"/>
        <v>0</v>
      </c>
      <c r="R98" s="66">
        <f t="shared" si="37"/>
        <v>0</v>
      </c>
      <c r="S98" s="41"/>
      <c r="T98" s="92">
        <v>1183.6300000000001</v>
      </c>
      <c r="U98" s="92">
        <f t="shared" si="45"/>
        <v>1195.25</v>
      </c>
      <c r="V98" s="92">
        <f t="shared" si="45"/>
        <v>1207.1400000000001</v>
      </c>
      <c r="W98" s="92">
        <f t="shared" si="45"/>
        <v>1233.0999999999999</v>
      </c>
      <c r="X98" s="92">
        <f t="shared" si="45"/>
        <v>1270.29</v>
      </c>
      <c r="Z98" s="74">
        <v>1141.3900000000001</v>
      </c>
      <c r="AA98" s="74">
        <v>0</v>
      </c>
      <c r="AB98" s="74"/>
      <c r="AC98" s="74"/>
      <c r="AD98" s="74"/>
    </row>
    <row r="99" spans="1:30" x14ac:dyDescent="0.25">
      <c r="A99" s="79" t="s">
        <v>178</v>
      </c>
      <c r="B99" s="79" t="s">
        <v>757</v>
      </c>
      <c r="C99" s="75">
        <v>54102.01</v>
      </c>
      <c r="D99" s="75">
        <v>54102.01</v>
      </c>
      <c r="E99" s="76" t="str">
        <f t="shared" si="43"/>
        <v>Yes</v>
      </c>
      <c r="F99" s="76" t="s">
        <v>666</v>
      </c>
      <c r="G99" s="45">
        <v>0</v>
      </c>
      <c r="H99" s="45">
        <v>0</v>
      </c>
      <c r="I99" s="92">
        <f t="shared" si="38"/>
        <v>54102.01</v>
      </c>
      <c r="J99" s="92">
        <f t="shared" si="39"/>
        <v>54640.142260088272</v>
      </c>
      <c r="K99" s="92">
        <f t="shared" si="40"/>
        <v>55815.390540003515</v>
      </c>
      <c r="L99" s="92">
        <f t="shared" si="41"/>
        <v>57498.626977299886</v>
      </c>
      <c r="N99" s="66">
        <f t="shared" si="44"/>
        <v>0</v>
      </c>
      <c r="O99" s="66">
        <f t="shared" si="44"/>
        <v>0</v>
      </c>
      <c r="P99" s="66">
        <f t="shared" si="44"/>
        <v>0</v>
      </c>
      <c r="Q99" s="66">
        <f t="shared" si="44"/>
        <v>0</v>
      </c>
      <c r="R99" s="66">
        <f t="shared" si="37"/>
        <v>0</v>
      </c>
      <c r="S99" s="41"/>
      <c r="T99" s="92">
        <v>53369.68</v>
      </c>
      <c r="U99" s="92">
        <f t="shared" si="45"/>
        <v>54102.01</v>
      </c>
      <c r="V99" s="92">
        <f t="shared" si="45"/>
        <v>54640.14</v>
      </c>
      <c r="W99" s="92">
        <f t="shared" si="45"/>
        <v>55815.39</v>
      </c>
      <c r="X99" s="92">
        <f t="shared" si="45"/>
        <v>57498.63</v>
      </c>
      <c r="Z99" s="74">
        <v>53554.22</v>
      </c>
      <c r="AA99" s="74">
        <v>0</v>
      </c>
      <c r="AB99" s="74"/>
      <c r="AC99" s="74"/>
      <c r="AD99" s="74"/>
    </row>
    <row r="100" spans="1:30" x14ac:dyDescent="0.25">
      <c r="A100" s="79" t="s">
        <v>180</v>
      </c>
      <c r="B100" s="79" t="s">
        <v>758</v>
      </c>
      <c r="C100" s="75">
        <v>22059.26</v>
      </c>
      <c r="D100" s="75">
        <v>22059.26</v>
      </c>
      <c r="E100" s="76" t="str">
        <f t="shared" si="43"/>
        <v>Yes</v>
      </c>
      <c r="F100" s="76" t="s">
        <v>666</v>
      </c>
      <c r="G100" s="45">
        <v>0</v>
      </c>
      <c r="H100" s="45">
        <v>0</v>
      </c>
      <c r="I100" s="92">
        <f t="shared" si="38"/>
        <v>22059.26</v>
      </c>
      <c r="J100" s="92">
        <f t="shared" si="39"/>
        <v>22278.675127823801</v>
      </c>
      <c r="K100" s="92">
        <f t="shared" si="40"/>
        <v>22757.864484581583</v>
      </c>
      <c r="L100" s="92">
        <f t="shared" si="41"/>
        <v>23444.178176287201</v>
      </c>
      <c r="N100" s="66">
        <f t="shared" si="44"/>
        <v>0</v>
      </c>
      <c r="O100" s="66">
        <f t="shared" si="44"/>
        <v>0</v>
      </c>
      <c r="P100" s="66">
        <f t="shared" si="44"/>
        <v>0</v>
      </c>
      <c r="Q100" s="66">
        <f t="shared" si="44"/>
        <v>0</v>
      </c>
      <c r="R100" s="66">
        <f t="shared" si="37"/>
        <v>0</v>
      </c>
      <c r="S100" s="41"/>
      <c r="T100" s="92">
        <v>22266.05</v>
      </c>
      <c r="U100" s="92">
        <f t="shared" si="45"/>
        <v>22059.26</v>
      </c>
      <c r="V100" s="92">
        <f t="shared" si="45"/>
        <v>22278.68</v>
      </c>
      <c r="W100" s="92">
        <f t="shared" si="45"/>
        <v>22757.86</v>
      </c>
      <c r="X100" s="92">
        <f t="shared" si="45"/>
        <v>23444.18</v>
      </c>
      <c r="Z100" s="74">
        <v>22434.04</v>
      </c>
      <c r="AA100" s="74">
        <v>0</v>
      </c>
      <c r="AB100" s="74"/>
      <c r="AC100" s="74"/>
      <c r="AD100" s="74"/>
    </row>
    <row r="101" spans="1:30" x14ac:dyDescent="0.25">
      <c r="A101" s="79" t="s">
        <v>182</v>
      </c>
      <c r="B101" s="79" t="s">
        <v>759</v>
      </c>
      <c r="C101" s="75">
        <v>4171.34</v>
      </c>
      <c r="D101" s="80">
        <v>4702.96</v>
      </c>
      <c r="E101" s="76" t="str">
        <f t="shared" si="43"/>
        <v>Yes</v>
      </c>
      <c r="F101" s="76" t="s">
        <v>666</v>
      </c>
      <c r="G101" s="45">
        <v>3.33</v>
      </c>
      <c r="H101" s="45">
        <v>0</v>
      </c>
      <c r="I101" s="92">
        <f t="shared" si="38"/>
        <v>4702.96</v>
      </c>
      <c r="J101" s="92">
        <f t="shared" si="39"/>
        <v>4212.8307435379311</v>
      </c>
      <c r="K101" s="92">
        <f t="shared" si="40"/>
        <v>4303.4440157609342</v>
      </c>
      <c r="L101" s="92">
        <f t="shared" si="41"/>
        <v>4433.223879399121</v>
      </c>
      <c r="N101" s="66">
        <f t="shared" si="44"/>
        <v>-3.33</v>
      </c>
      <c r="O101" s="66">
        <f t="shared" si="44"/>
        <v>-3.33</v>
      </c>
      <c r="P101" s="66">
        <f t="shared" si="44"/>
        <v>-3.33</v>
      </c>
      <c r="Q101" s="66">
        <f t="shared" si="44"/>
        <v>-3.33</v>
      </c>
      <c r="R101" s="66">
        <f t="shared" si="37"/>
        <v>-3.33</v>
      </c>
      <c r="S101" s="41"/>
      <c r="T101" s="92">
        <v>4556.7</v>
      </c>
      <c r="U101" s="92">
        <f t="shared" si="45"/>
        <v>4699.63</v>
      </c>
      <c r="V101" s="92">
        <f t="shared" si="45"/>
        <v>4209.5</v>
      </c>
      <c r="W101" s="92">
        <f t="shared" si="45"/>
        <v>4300.1099999999997</v>
      </c>
      <c r="X101" s="92">
        <f t="shared" si="45"/>
        <v>4429.8900000000003</v>
      </c>
      <c r="Z101" s="74">
        <v>4507.3100000000004</v>
      </c>
      <c r="AA101" s="74">
        <v>-4</v>
      </c>
      <c r="AB101" s="74"/>
      <c r="AC101" s="74"/>
      <c r="AD101" s="74"/>
    </row>
    <row r="102" spans="1:30" x14ac:dyDescent="0.25">
      <c r="A102" s="79" t="s">
        <v>184</v>
      </c>
      <c r="B102" s="79" t="s">
        <v>760</v>
      </c>
      <c r="C102" s="75">
        <v>4358.16</v>
      </c>
      <c r="D102" s="75">
        <v>4358.16</v>
      </c>
      <c r="E102" s="76" t="str">
        <f t="shared" si="43"/>
        <v>Yes</v>
      </c>
      <c r="F102" s="76" t="s">
        <v>666</v>
      </c>
      <c r="G102" s="45">
        <v>0</v>
      </c>
      <c r="H102" s="45">
        <v>0</v>
      </c>
      <c r="I102" s="92">
        <f t="shared" si="38"/>
        <v>4358.16</v>
      </c>
      <c r="J102" s="92">
        <f t="shared" si="39"/>
        <v>4401.5089715192889</v>
      </c>
      <c r="K102" s="92">
        <f t="shared" si="40"/>
        <v>4496.1805011647757</v>
      </c>
      <c r="L102" s="92">
        <f t="shared" si="41"/>
        <v>4631.7727594111429</v>
      </c>
      <c r="N102" s="66">
        <f t="shared" si="44"/>
        <v>0</v>
      </c>
      <c r="O102" s="66">
        <f t="shared" si="44"/>
        <v>0</v>
      </c>
      <c r="P102" s="66">
        <f t="shared" si="44"/>
        <v>0</v>
      </c>
      <c r="Q102" s="66">
        <f t="shared" si="44"/>
        <v>0</v>
      </c>
      <c r="R102" s="66">
        <f t="shared" si="37"/>
        <v>0</v>
      </c>
      <c r="S102" s="41"/>
      <c r="T102" s="92">
        <v>4419.9399999999996</v>
      </c>
      <c r="U102" s="92">
        <f t="shared" si="45"/>
        <v>4358.16</v>
      </c>
      <c r="V102" s="92">
        <f t="shared" si="45"/>
        <v>4401.51</v>
      </c>
      <c r="W102" s="92">
        <f t="shared" si="45"/>
        <v>4496.18</v>
      </c>
      <c r="X102" s="92">
        <f t="shared" si="45"/>
        <v>4631.7700000000004</v>
      </c>
      <c r="Z102" s="74">
        <v>4451.95</v>
      </c>
      <c r="AA102" s="74">
        <v>0</v>
      </c>
      <c r="AB102" s="74"/>
      <c r="AC102" s="74"/>
      <c r="AD102" s="74"/>
    </row>
    <row r="103" spans="1:30" x14ac:dyDescent="0.25">
      <c r="A103" s="79" t="s">
        <v>186</v>
      </c>
      <c r="B103" s="79" t="s">
        <v>761</v>
      </c>
      <c r="C103" s="75">
        <v>18498.95</v>
      </c>
      <c r="D103" s="75">
        <v>18498.95</v>
      </c>
      <c r="E103" s="76" t="str">
        <f t="shared" si="43"/>
        <v>Yes</v>
      </c>
      <c r="F103" s="76" t="s">
        <v>666</v>
      </c>
      <c r="G103" s="45">
        <v>1</v>
      </c>
      <c r="H103" s="45">
        <v>0</v>
      </c>
      <c r="I103" s="92">
        <f t="shared" si="38"/>
        <v>18498.95</v>
      </c>
      <c r="J103" s="92">
        <f t="shared" si="39"/>
        <v>18682.952068920542</v>
      </c>
      <c r="K103" s="92">
        <f t="shared" si="40"/>
        <v>19084.801448781622</v>
      </c>
      <c r="L103" s="92">
        <f t="shared" si="41"/>
        <v>19660.345808255948</v>
      </c>
      <c r="N103" s="66">
        <f t="shared" si="44"/>
        <v>-1</v>
      </c>
      <c r="O103" s="66">
        <f t="shared" si="44"/>
        <v>-1</v>
      </c>
      <c r="P103" s="66">
        <f t="shared" si="44"/>
        <v>-1</v>
      </c>
      <c r="Q103" s="66">
        <f t="shared" si="44"/>
        <v>-1</v>
      </c>
      <c r="R103" s="66">
        <f t="shared" si="37"/>
        <v>-1</v>
      </c>
      <c r="S103" s="41"/>
      <c r="T103" s="92">
        <v>18559.599999999999</v>
      </c>
      <c r="U103" s="92">
        <f t="shared" si="45"/>
        <v>18497.95</v>
      </c>
      <c r="V103" s="92">
        <f t="shared" si="45"/>
        <v>18681.95</v>
      </c>
      <c r="W103" s="92">
        <f t="shared" si="45"/>
        <v>19083.8</v>
      </c>
      <c r="X103" s="92">
        <f t="shared" si="45"/>
        <v>19659.349999999999</v>
      </c>
      <c r="Z103" s="74">
        <v>19192.2</v>
      </c>
      <c r="AA103" s="74">
        <v>-2</v>
      </c>
      <c r="AB103" s="74"/>
      <c r="AC103" s="74"/>
      <c r="AD103" s="74"/>
    </row>
    <row r="104" spans="1:30" x14ac:dyDescent="0.25">
      <c r="A104" s="79" t="s">
        <v>188</v>
      </c>
      <c r="B104" s="79" t="s">
        <v>762</v>
      </c>
      <c r="C104" s="75">
        <v>1500.41</v>
      </c>
      <c r="D104" s="75">
        <v>1500.41</v>
      </c>
      <c r="E104" s="76" t="str">
        <f t="shared" si="43"/>
        <v>Yes</v>
      </c>
      <c r="F104" s="76" t="s">
        <v>666</v>
      </c>
      <c r="G104" s="45">
        <v>0</v>
      </c>
      <c r="H104" s="45">
        <v>0</v>
      </c>
      <c r="I104" s="92">
        <f t="shared" si="38"/>
        <v>1500.41</v>
      </c>
      <c r="J104" s="92">
        <f t="shared" si="39"/>
        <v>1515.3340115914186</v>
      </c>
      <c r="K104" s="92">
        <f t="shared" si="40"/>
        <v>1547.9271494742372</v>
      </c>
      <c r="L104" s="92">
        <f t="shared" si="41"/>
        <v>1594.608313129411</v>
      </c>
      <c r="N104" s="66">
        <f t="shared" si="44"/>
        <v>0</v>
      </c>
      <c r="O104" s="66">
        <f t="shared" si="44"/>
        <v>0</v>
      </c>
      <c r="P104" s="66">
        <f t="shared" si="44"/>
        <v>0</v>
      </c>
      <c r="Q104" s="66">
        <f t="shared" si="44"/>
        <v>0</v>
      </c>
      <c r="R104" s="66">
        <f t="shared" si="37"/>
        <v>0</v>
      </c>
      <c r="S104" s="41"/>
      <c r="T104" s="92">
        <v>1521.95</v>
      </c>
      <c r="U104" s="92">
        <f t="shared" si="45"/>
        <v>1500.41</v>
      </c>
      <c r="V104" s="92">
        <f t="shared" si="45"/>
        <v>1515.33</v>
      </c>
      <c r="W104" s="92">
        <f t="shared" si="45"/>
        <v>1547.93</v>
      </c>
      <c r="X104" s="92">
        <f t="shared" si="45"/>
        <v>1594.61</v>
      </c>
      <c r="Z104" s="74">
        <v>1566.61</v>
      </c>
      <c r="AA104" s="74">
        <v>0</v>
      </c>
      <c r="AB104" s="74"/>
      <c r="AC104" s="74"/>
      <c r="AD104" s="74"/>
    </row>
    <row r="105" spans="1:30" x14ac:dyDescent="0.25">
      <c r="A105" s="79" t="s">
        <v>190</v>
      </c>
      <c r="B105" s="79" t="s">
        <v>763</v>
      </c>
      <c r="C105" s="75">
        <v>15458.11</v>
      </c>
      <c r="D105" s="75">
        <v>15458.11</v>
      </c>
      <c r="E105" s="76" t="str">
        <f t="shared" si="43"/>
        <v>Yes</v>
      </c>
      <c r="F105" s="76" t="s">
        <v>666</v>
      </c>
      <c r="G105" s="45">
        <v>0</v>
      </c>
      <c r="H105" s="45">
        <v>0</v>
      </c>
      <c r="I105" s="92">
        <f t="shared" si="38"/>
        <v>15458.11</v>
      </c>
      <c r="J105" s="92">
        <f t="shared" si="39"/>
        <v>15611.865981912559</v>
      </c>
      <c r="K105" s="92">
        <f t="shared" si="40"/>
        <v>15947.659738710885</v>
      </c>
      <c r="L105" s="92">
        <f t="shared" si="41"/>
        <v>16428.596657759463</v>
      </c>
      <c r="N105" s="66">
        <f t="shared" si="44"/>
        <v>0</v>
      </c>
      <c r="O105" s="66">
        <f t="shared" si="44"/>
        <v>0</v>
      </c>
      <c r="P105" s="66">
        <f t="shared" si="44"/>
        <v>0</v>
      </c>
      <c r="Q105" s="66">
        <f t="shared" si="44"/>
        <v>0</v>
      </c>
      <c r="R105" s="66">
        <f t="shared" si="37"/>
        <v>0</v>
      </c>
      <c r="S105" s="41"/>
      <c r="T105" s="92">
        <v>15604.59</v>
      </c>
      <c r="U105" s="92">
        <f t="shared" si="45"/>
        <v>15458.11</v>
      </c>
      <c r="V105" s="92">
        <f t="shared" si="45"/>
        <v>15611.87</v>
      </c>
      <c r="W105" s="92">
        <f t="shared" si="45"/>
        <v>15947.66</v>
      </c>
      <c r="X105" s="92">
        <f t="shared" si="45"/>
        <v>16428.599999999999</v>
      </c>
      <c r="Z105" s="74">
        <v>15577.67</v>
      </c>
      <c r="AA105" s="74">
        <v>0</v>
      </c>
      <c r="AB105" s="74"/>
      <c r="AC105" s="74"/>
      <c r="AD105" s="74"/>
    </row>
    <row r="106" spans="1:30" x14ac:dyDescent="0.25">
      <c r="A106" s="79" t="s">
        <v>192</v>
      </c>
      <c r="B106" s="79" t="s">
        <v>764</v>
      </c>
      <c r="C106" s="75">
        <v>51.79</v>
      </c>
      <c r="D106" s="75">
        <v>51.79</v>
      </c>
      <c r="E106" s="76" t="str">
        <f t="shared" si="43"/>
        <v>No</v>
      </c>
      <c r="F106" s="76" t="s">
        <v>666</v>
      </c>
      <c r="G106" s="45">
        <v>0</v>
      </c>
      <c r="H106" s="45">
        <v>0</v>
      </c>
      <c r="I106" s="92">
        <f t="shared" si="38"/>
        <v>51.79</v>
      </c>
      <c r="J106" s="92">
        <f t="shared" si="39"/>
        <v>51.79</v>
      </c>
      <c r="K106" s="92">
        <f t="shared" si="40"/>
        <v>51.79</v>
      </c>
      <c r="L106" s="92">
        <f t="shared" si="41"/>
        <v>51.79</v>
      </c>
      <c r="N106" s="66">
        <f t="shared" si="44"/>
        <v>0</v>
      </c>
      <c r="O106" s="66">
        <f t="shared" si="44"/>
        <v>0</v>
      </c>
      <c r="P106" s="66">
        <f t="shared" si="44"/>
        <v>0</v>
      </c>
      <c r="Q106" s="66">
        <f t="shared" si="44"/>
        <v>0</v>
      </c>
      <c r="R106" s="66">
        <f t="shared" si="37"/>
        <v>0</v>
      </c>
      <c r="S106" s="41"/>
      <c r="T106" s="92">
        <v>52.89</v>
      </c>
      <c r="U106" s="92">
        <f t="shared" si="45"/>
        <v>51.79</v>
      </c>
      <c r="V106" s="92">
        <f t="shared" si="45"/>
        <v>51.79</v>
      </c>
      <c r="W106" s="92">
        <f t="shared" si="45"/>
        <v>51.79</v>
      </c>
      <c r="X106" s="92">
        <f t="shared" si="45"/>
        <v>51.79</v>
      </c>
      <c r="Z106" s="74">
        <v>47.97</v>
      </c>
      <c r="AA106" s="74">
        <v>0</v>
      </c>
      <c r="AB106" s="74"/>
      <c r="AC106" s="74"/>
      <c r="AD106" s="74"/>
    </row>
    <row r="107" spans="1:30" x14ac:dyDescent="0.25">
      <c r="A107" s="79" t="s">
        <v>194</v>
      </c>
      <c r="B107" s="79" t="s">
        <v>765</v>
      </c>
      <c r="C107" s="75">
        <v>20542.650000000001</v>
      </c>
      <c r="D107" s="75">
        <v>20542.650000000001</v>
      </c>
      <c r="E107" s="76" t="str">
        <f t="shared" si="43"/>
        <v>Yes</v>
      </c>
      <c r="F107" s="76" t="s">
        <v>666</v>
      </c>
      <c r="G107" s="45">
        <v>0</v>
      </c>
      <c r="H107" s="45">
        <v>0</v>
      </c>
      <c r="I107" s="92">
        <f t="shared" si="38"/>
        <v>20542.650000000001</v>
      </c>
      <c r="J107" s="92">
        <f t="shared" si="39"/>
        <v>20746.979980950844</v>
      </c>
      <c r="K107" s="92">
        <f t="shared" si="40"/>
        <v>21193.224290125323</v>
      </c>
      <c r="L107" s="92">
        <f t="shared" si="41"/>
        <v>21832.352799373431</v>
      </c>
      <c r="N107" s="66">
        <f t="shared" si="44"/>
        <v>0</v>
      </c>
      <c r="O107" s="66">
        <f t="shared" si="44"/>
        <v>0</v>
      </c>
      <c r="P107" s="66">
        <f t="shared" si="44"/>
        <v>0</v>
      </c>
      <c r="Q107" s="66">
        <f t="shared" si="44"/>
        <v>0</v>
      </c>
      <c r="R107" s="66">
        <f t="shared" si="37"/>
        <v>0</v>
      </c>
      <c r="S107" s="41"/>
      <c r="T107" s="92">
        <v>20501.98</v>
      </c>
      <c r="U107" s="92">
        <f t="shared" si="45"/>
        <v>20542.650000000001</v>
      </c>
      <c r="V107" s="92">
        <f t="shared" si="45"/>
        <v>20746.98</v>
      </c>
      <c r="W107" s="92">
        <f t="shared" si="45"/>
        <v>21193.22</v>
      </c>
      <c r="X107" s="92">
        <f t="shared" si="45"/>
        <v>21832.35</v>
      </c>
      <c r="Z107" s="74">
        <v>20474.14</v>
      </c>
      <c r="AA107" s="74">
        <v>0</v>
      </c>
      <c r="AB107" s="74"/>
      <c r="AC107" s="74"/>
      <c r="AD107" s="74"/>
    </row>
    <row r="108" spans="1:30" x14ac:dyDescent="0.25">
      <c r="A108" s="79" t="s">
        <v>196</v>
      </c>
      <c r="B108" s="79" t="s">
        <v>766</v>
      </c>
      <c r="C108" s="75">
        <v>2842.4</v>
      </c>
      <c r="D108" s="75">
        <v>2842.4</v>
      </c>
      <c r="E108" s="76" t="str">
        <f t="shared" si="43"/>
        <v>Yes</v>
      </c>
      <c r="F108" s="76" t="s">
        <v>666</v>
      </c>
      <c r="G108" s="45">
        <v>0</v>
      </c>
      <c r="H108" s="45">
        <v>0</v>
      </c>
      <c r="I108" s="92">
        <f t="shared" si="38"/>
        <v>2842.4</v>
      </c>
      <c r="J108" s="92">
        <f t="shared" si="39"/>
        <v>2870.6722792752967</v>
      </c>
      <c r="K108" s="92">
        <f t="shared" si="40"/>
        <v>2932.4172257353466</v>
      </c>
      <c r="L108" s="92">
        <f t="shared" si="41"/>
        <v>3020.8507469551905</v>
      </c>
      <c r="N108" s="66">
        <f t="shared" si="44"/>
        <v>0</v>
      </c>
      <c r="O108" s="66">
        <f t="shared" si="44"/>
        <v>0</v>
      </c>
      <c r="P108" s="66">
        <f t="shared" si="44"/>
        <v>0</v>
      </c>
      <c r="Q108" s="66">
        <f t="shared" si="44"/>
        <v>0</v>
      </c>
      <c r="R108" s="66">
        <f t="shared" si="37"/>
        <v>0</v>
      </c>
      <c r="S108" s="41"/>
      <c r="T108" s="92">
        <v>2826.28</v>
      </c>
      <c r="U108" s="92">
        <f t="shared" si="45"/>
        <v>2842.4</v>
      </c>
      <c r="V108" s="92">
        <f t="shared" si="45"/>
        <v>2870.67</v>
      </c>
      <c r="W108" s="92">
        <f t="shared" si="45"/>
        <v>2932.42</v>
      </c>
      <c r="X108" s="92">
        <f t="shared" si="45"/>
        <v>3020.85</v>
      </c>
      <c r="Z108" s="74">
        <v>2852.31</v>
      </c>
      <c r="AA108" s="74">
        <v>0</v>
      </c>
      <c r="AB108" s="74"/>
      <c r="AC108" s="74"/>
      <c r="AD108" s="74"/>
    </row>
    <row r="109" spans="1:30" x14ac:dyDescent="0.25">
      <c r="A109" s="79" t="s">
        <v>197</v>
      </c>
      <c r="B109" s="79" t="s">
        <v>767</v>
      </c>
      <c r="C109" s="75">
        <v>3313.17</v>
      </c>
      <c r="D109" s="75">
        <v>3313.17</v>
      </c>
      <c r="E109" s="76" t="str">
        <f t="shared" si="43"/>
        <v>Yes</v>
      </c>
      <c r="F109" s="76" t="s">
        <v>666</v>
      </c>
      <c r="G109" s="45">
        <v>0</v>
      </c>
      <c r="H109" s="45">
        <v>0</v>
      </c>
      <c r="I109" s="92">
        <f t="shared" si="38"/>
        <v>3313.17</v>
      </c>
      <c r="J109" s="92">
        <f t="shared" si="39"/>
        <v>3346.1248506637121</v>
      </c>
      <c r="K109" s="92">
        <f t="shared" si="40"/>
        <v>3418.0962495741551</v>
      </c>
      <c r="L109" s="92">
        <f t="shared" si="41"/>
        <v>3521.1764949653561</v>
      </c>
      <c r="N109" s="66">
        <f t="shared" si="44"/>
        <v>0</v>
      </c>
      <c r="O109" s="66">
        <f t="shared" si="44"/>
        <v>0</v>
      </c>
      <c r="P109" s="66">
        <f t="shared" si="44"/>
        <v>0</v>
      </c>
      <c r="Q109" s="66">
        <f t="shared" si="44"/>
        <v>0</v>
      </c>
      <c r="R109" s="66">
        <f t="shared" si="37"/>
        <v>0</v>
      </c>
      <c r="S109" s="41"/>
      <c r="T109" s="92">
        <v>3358.19</v>
      </c>
      <c r="U109" s="92">
        <f t="shared" si="45"/>
        <v>3313.17</v>
      </c>
      <c r="V109" s="92">
        <f t="shared" si="45"/>
        <v>3346.12</v>
      </c>
      <c r="W109" s="92">
        <f t="shared" si="45"/>
        <v>3418.1</v>
      </c>
      <c r="X109" s="92">
        <f t="shared" si="45"/>
        <v>3521.18</v>
      </c>
      <c r="Z109" s="74">
        <v>3324.61</v>
      </c>
      <c r="AA109" s="74">
        <v>0</v>
      </c>
      <c r="AB109" s="74"/>
      <c r="AC109" s="74"/>
      <c r="AD109" s="74"/>
    </row>
    <row r="110" spans="1:30" x14ac:dyDescent="0.25">
      <c r="A110" s="79" t="s">
        <v>199</v>
      </c>
      <c r="B110" s="79" t="s">
        <v>768</v>
      </c>
      <c r="C110" s="75">
        <v>17075.310000000001</v>
      </c>
      <c r="D110" s="75">
        <v>17075.310000000001</v>
      </c>
      <c r="E110" s="76" t="str">
        <f t="shared" si="43"/>
        <v>Yes</v>
      </c>
      <c r="F110" s="76" t="s">
        <v>666</v>
      </c>
      <c r="G110" s="45">
        <v>191.77</v>
      </c>
      <c r="H110" s="45">
        <v>0</v>
      </c>
      <c r="I110" s="92">
        <f t="shared" si="38"/>
        <v>17075.310000000001</v>
      </c>
      <c r="J110" s="92">
        <f t="shared" si="39"/>
        <v>17245.151659524439</v>
      </c>
      <c r="K110" s="92">
        <f t="shared" si="40"/>
        <v>17616.075562472215</v>
      </c>
      <c r="L110" s="92">
        <f t="shared" si="41"/>
        <v>18147.327247393554</v>
      </c>
      <c r="N110" s="66">
        <f t="shared" si="44"/>
        <v>-191.77</v>
      </c>
      <c r="O110" s="66">
        <f t="shared" si="44"/>
        <v>-191.77</v>
      </c>
      <c r="P110" s="66">
        <f t="shared" si="44"/>
        <v>-191.77</v>
      </c>
      <c r="Q110" s="66">
        <f t="shared" si="44"/>
        <v>-191.77</v>
      </c>
      <c r="R110" s="66">
        <f t="shared" si="37"/>
        <v>-191.77</v>
      </c>
      <c r="S110" s="41"/>
      <c r="T110" s="92">
        <v>16531.09</v>
      </c>
      <c r="U110" s="92">
        <f t="shared" si="45"/>
        <v>16883.54</v>
      </c>
      <c r="V110" s="92">
        <f t="shared" si="45"/>
        <v>17053.38</v>
      </c>
      <c r="W110" s="92">
        <f t="shared" si="45"/>
        <v>17424.310000000001</v>
      </c>
      <c r="X110" s="92">
        <f t="shared" si="45"/>
        <v>17955.560000000001</v>
      </c>
      <c r="Z110" s="74">
        <v>15995.86</v>
      </c>
      <c r="AA110" s="74">
        <v>-212</v>
      </c>
      <c r="AB110" s="74"/>
      <c r="AC110" s="74"/>
      <c r="AD110" s="74"/>
    </row>
    <row r="111" spans="1:30" x14ac:dyDescent="0.25">
      <c r="A111" s="79" t="s">
        <v>201</v>
      </c>
      <c r="B111" s="79" t="s">
        <v>769</v>
      </c>
      <c r="C111" s="75">
        <v>8947.33</v>
      </c>
      <c r="D111" s="75">
        <v>8947.33</v>
      </c>
      <c r="E111" s="76" t="str">
        <f t="shared" si="43"/>
        <v>Yes</v>
      </c>
      <c r="F111" s="76" t="s">
        <v>666</v>
      </c>
      <c r="G111" s="45">
        <v>0</v>
      </c>
      <c r="H111" s="45">
        <v>0</v>
      </c>
      <c r="I111" s="92">
        <f t="shared" si="38"/>
        <v>8947.33</v>
      </c>
      <c r="J111" s="92">
        <f t="shared" si="39"/>
        <v>9036.3257122601462</v>
      </c>
      <c r="K111" s="92">
        <f t="shared" si="40"/>
        <v>9230.6869604343647</v>
      </c>
      <c r="L111" s="92">
        <f t="shared" si="41"/>
        <v>9509.0587228238746</v>
      </c>
      <c r="N111" s="66">
        <f t="shared" si="44"/>
        <v>0</v>
      </c>
      <c r="O111" s="66">
        <f t="shared" si="44"/>
        <v>0</v>
      </c>
      <c r="P111" s="66">
        <f t="shared" si="44"/>
        <v>0</v>
      </c>
      <c r="Q111" s="66">
        <f t="shared" si="44"/>
        <v>0</v>
      </c>
      <c r="R111" s="66">
        <f t="shared" si="37"/>
        <v>0</v>
      </c>
      <c r="S111" s="41"/>
      <c r="T111" s="92">
        <v>8641.5400000000009</v>
      </c>
      <c r="U111" s="92">
        <f t="shared" si="45"/>
        <v>8947.33</v>
      </c>
      <c r="V111" s="92">
        <f t="shared" si="45"/>
        <v>9036.33</v>
      </c>
      <c r="W111" s="92">
        <f t="shared" si="45"/>
        <v>9230.69</v>
      </c>
      <c r="X111" s="92">
        <f t="shared" si="45"/>
        <v>9509.06</v>
      </c>
      <c r="Z111" s="74">
        <v>8416.4599999999991</v>
      </c>
      <c r="AA111" s="74">
        <v>0</v>
      </c>
      <c r="AB111" s="74"/>
      <c r="AC111" s="74"/>
      <c r="AD111" s="74"/>
    </row>
    <row r="112" spans="1:30" x14ac:dyDescent="0.25">
      <c r="A112" s="79" t="s">
        <v>203</v>
      </c>
      <c r="B112" s="79" t="s">
        <v>770</v>
      </c>
      <c r="C112" s="75">
        <v>7182.37</v>
      </c>
      <c r="D112" s="75">
        <v>7182.37</v>
      </c>
      <c r="E112" s="76" t="str">
        <f t="shared" si="43"/>
        <v>Yes</v>
      </c>
      <c r="F112" s="76" t="s">
        <v>666</v>
      </c>
      <c r="G112" s="45">
        <v>0</v>
      </c>
      <c r="H112" s="45">
        <v>0</v>
      </c>
      <c r="I112" s="92">
        <f t="shared" si="38"/>
        <v>7182.37</v>
      </c>
      <c r="J112" s="92">
        <f t="shared" si="39"/>
        <v>7253.8103217346297</v>
      </c>
      <c r="K112" s="92">
        <f t="shared" si="40"/>
        <v>7409.8316597258581</v>
      </c>
      <c r="L112" s="92">
        <f t="shared" si="41"/>
        <v>7633.2915069689516</v>
      </c>
      <c r="N112" s="66">
        <f t="shared" si="44"/>
        <v>0</v>
      </c>
      <c r="O112" s="66">
        <f t="shared" si="44"/>
        <v>0</v>
      </c>
      <c r="P112" s="66">
        <f t="shared" si="44"/>
        <v>0</v>
      </c>
      <c r="Q112" s="66">
        <f t="shared" si="44"/>
        <v>0</v>
      </c>
      <c r="R112" s="66">
        <f t="shared" si="37"/>
        <v>0</v>
      </c>
      <c r="S112" s="41"/>
      <c r="T112" s="92">
        <v>7012.63</v>
      </c>
      <c r="U112" s="92">
        <f t="shared" si="45"/>
        <v>7182.37</v>
      </c>
      <c r="V112" s="92">
        <f t="shared" si="45"/>
        <v>7253.81</v>
      </c>
      <c r="W112" s="92">
        <f t="shared" si="45"/>
        <v>7409.83</v>
      </c>
      <c r="X112" s="92">
        <f t="shared" si="45"/>
        <v>7633.29</v>
      </c>
      <c r="Z112" s="74">
        <v>6993.21</v>
      </c>
      <c r="AA112" s="74">
        <v>0</v>
      </c>
      <c r="AB112" s="74"/>
      <c r="AC112" s="74"/>
      <c r="AD112" s="74"/>
    </row>
    <row r="113" spans="1:30" x14ac:dyDescent="0.25">
      <c r="A113" s="79" t="s">
        <v>205</v>
      </c>
      <c r="B113" s="79" t="s">
        <v>771</v>
      </c>
      <c r="C113" s="75">
        <v>20871.990000000002</v>
      </c>
      <c r="D113" s="75">
        <v>20871.990000000002</v>
      </c>
      <c r="E113" s="76" t="str">
        <f t="shared" si="43"/>
        <v>Yes</v>
      </c>
      <c r="F113" s="76" t="s">
        <v>666</v>
      </c>
      <c r="G113" s="45">
        <v>0</v>
      </c>
      <c r="H113" s="45">
        <v>0</v>
      </c>
      <c r="I113" s="92">
        <f t="shared" si="38"/>
        <v>20871.990000000002</v>
      </c>
      <c r="J113" s="92">
        <f t="shared" si="39"/>
        <v>21079.595801544892</v>
      </c>
      <c r="K113" s="92">
        <f t="shared" si="40"/>
        <v>21532.994304593267</v>
      </c>
      <c r="L113" s="92">
        <f t="shared" si="41"/>
        <v>22182.369329419249</v>
      </c>
      <c r="N113" s="66">
        <f t="shared" si="44"/>
        <v>0</v>
      </c>
      <c r="O113" s="66">
        <f t="shared" si="44"/>
        <v>0</v>
      </c>
      <c r="P113" s="66">
        <f t="shared" si="44"/>
        <v>0</v>
      </c>
      <c r="Q113" s="66">
        <f t="shared" si="44"/>
        <v>0</v>
      </c>
      <c r="R113" s="66">
        <f t="shared" si="37"/>
        <v>0</v>
      </c>
      <c r="S113" s="41"/>
      <c r="T113" s="92">
        <v>20524.259999999998</v>
      </c>
      <c r="U113" s="92">
        <f t="shared" si="45"/>
        <v>20871.990000000002</v>
      </c>
      <c r="V113" s="92">
        <f t="shared" si="45"/>
        <v>21079.599999999999</v>
      </c>
      <c r="W113" s="92">
        <f t="shared" si="45"/>
        <v>21532.99</v>
      </c>
      <c r="X113" s="92">
        <f t="shared" si="45"/>
        <v>22182.37</v>
      </c>
      <c r="Z113" s="74">
        <v>20521.95</v>
      </c>
      <c r="AA113" s="74">
        <v>0</v>
      </c>
      <c r="AB113" s="74"/>
      <c r="AC113" s="74"/>
      <c r="AD113" s="74"/>
    </row>
    <row r="114" spans="1:30" x14ac:dyDescent="0.25">
      <c r="A114" s="79" t="s">
        <v>207</v>
      </c>
      <c r="B114" s="79" t="s">
        <v>772</v>
      </c>
      <c r="C114" s="75">
        <v>9613.17</v>
      </c>
      <c r="D114" s="75">
        <v>9613.17</v>
      </c>
      <c r="E114" s="76" t="str">
        <f t="shared" si="43"/>
        <v>Yes</v>
      </c>
      <c r="F114" s="76" t="s">
        <v>666</v>
      </c>
      <c r="G114" s="45">
        <v>0</v>
      </c>
      <c r="H114" s="45">
        <v>0</v>
      </c>
      <c r="I114" s="92">
        <f t="shared" si="38"/>
        <v>9613.17</v>
      </c>
      <c r="J114" s="92">
        <f t="shared" si="39"/>
        <v>9708.7885712640382</v>
      </c>
      <c r="K114" s="92">
        <f t="shared" si="40"/>
        <v>9917.6137425845263</v>
      </c>
      <c r="L114" s="92">
        <f t="shared" si="41"/>
        <v>10216.701299995504</v>
      </c>
      <c r="N114" s="66">
        <f t="shared" si="44"/>
        <v>0</v>
      </c>
      <c r="O114" s="66">
        <f t="shared" si="44"/>
        <v>0</v>
      </c>
      <c r="P114" s="66">
        <f t="shared" si="44"/>
        <v>0</v>
      </c>
      <c r="Q114" s="66">
        <f t="shared" si="44"/>
        <v>0</v>
      </c>
      <c r="R114" s="66">
        <f t="shared" si="37"/>
        <v>0</v>
      </c>
      <c r="S114" s="41"/>
      <c r="T114" s="92">
        <v>9545.2099999999991</v>
      </c>
      <c r="U114" s="92">
        <f t="shared" si="45"/>
        <v>9613.17</v>
      </c>
      <c r="V114" s="92">
        <f t="shared" si="45"/>
        <v>9708.7900000000009</v>
      </c>
      <c r="W114" s="92">
        <f t="shared" si="45"/>
        <v>9917.61</v>
      </c>
      <c r="X114" s="92">
        <f t="shared" si="45"/>
        <v>10216.700000000001</v>
      </c>
      <c r="Z114" s="74">
        <v>9622.9</v>
      </c>
      <c r="AA114" s="74">
        <v>0</v>
      </c>
      <c r="AB114" s="74"/>
      <c r="AC114" s="74"/>
      <c r="AD114" s="74"/>
    </row>
    <row r="115" spans="1:30" x14ac:dyDescent="0.25">
      <c r="A115" s="79" t="s">
        <v>209</v>
      </c>
      <c r="B115" s="79" t="s">
        <v>773</v>
      </c>
      <c r="C115" s="75">
        <v>31392.03</v>
      </c>
      <c r="D115" s="75">
        <v>31392.03</v>
      </c>
      <c r="E115" s="76" t="str">
        <f t="shared" si="43"/>
        <v>Yes</v>
      </c>
      <c r="F115" s="76" t="s">
        <v>666</v>
      </c>
      <c r="G115" s="45">
        <v>0</v>
      </c>
      <c r="H115" s="45">
        <v>0</v>
      </c>
      <c r="I115" s="92">
        <f t="shared" si="38"/>
        <v>31392.03</v>
      </c>
      <c r="J115" s="92">
        <f t="shared" si="39"/>
        <v>31704.274666190013</v>
      </c>
      <c r="K115" s="92">
        <f t="shared" si="40"/>
        <v>32386.198115254985</v>
      </c>
      <c r="L115" s="92">
        <f t="shared" si="41"/>
        <v>33362.875483373115</v>
      </c>
      <c r="N115" s="66">
        <f t="shared" si="44"/>
        <v>0</v>
      </c>
      <c r="O115" s="66">
        <f t="shared" si="44"/>
        <v>0</v>
      </c>
      <c r="P115" s="66">
        <f t="shared" si="44"/>
        <v>0</v>
      </c>
      <c r="Q115" s="66">
        <f t="shared" si="44"/>
        <v>0</v>
      </c>
      <c r="R115" s="66">
        <f t="shared" si="37"/>
        <v>0</v>
      </c>
      <c r="S115" s="41"/>
      <c r="T115" s="92">
        <v>30241.39</v>
      </c>
      <c r="U115" s="92">
        <f t="shared" si="45"/>
        <v>31392.03</v>
      </c>
      <c r="V115" s="92">
        <f t="shared" si="45"/>
        <v>31704.27</v>
      </c>
      <c r="W115" s="92">
        <f t="shared" si="45"/>
        <v>32386.2</v>
      </c>
      <c r="X115" s="92">
        <f t="shared" si="45"/>
        <v>33362.879999999997</v>
      </c>
      <c r="Z115" s="74">
        <v>29749.19</v>
      </c>
      <c r="AA115" s="74">
        <v>0</v>
      </c>
      <c r="AB115" s="74"/>
      <c r="AC115" s="74"/>
      <c r="AD115" s="74"/>
    </row>
    <row r="116" spans="1:30" x14ac:dyDescent="0.25">
      <c r="A116" s="79" t="s">
        <v>211</v>
      </c>
      <c r="B116" s="79" t="s">
        <v>774</v>
      </c>
      <c r="C116" s="75">
        <v>26724.15</v>
      </c>
      <c r="D116" s="75">
        <v>26724.15</v>
      </c>
      <c r="E116" s="76" t="str">
        <f t="shared" si="43"/>
        <v>Yes</v>
      </c>
      <c r="F116" s="76" t="s">
        <v>666</v>
      </c>
      <c r="G116" s="45">
        <v>0</v>
      </c>
      <c r="H116" s="45">
        <v>0</v>
      </c>
      <c r="I116" s="92">
        <f t="shared" si="38"/>
        <v>26724.15</v>
      </c>
      <c r="J116" s="92">
        <f t="shared" si="39"/>
        <v>26989.965026806545</v>
      </c>
      <c r="K116" s="92">
        <f t="shared" si="40"/>
        <v>27570.4889541005</v>
      </c>
      <c r="L116" s="92">
        <f t="shared" si="41"/>
        <v>28401.937971166109</v>
      </c>
      <c r="N116" s="66">
        <f t="shared" si="44"/>
        <v>0</v>
      </c>
      <c r="O116" s="66">
        <f t="shared" si="44"/>
        <v>0</v>
      </c>
      <c r="P116" s="66">
        <f t="shared" si="44"/>
        <v>0</v>
      </c>
      <c r="Q116" s="66">
        <f t="shared" si="44"/>
        <v>0</v>
      </c>
      <c r="R116" s="66">
        <f t="shared" si="37"/>
        <v>0</v>
      </c>
      <c r="S116" s="41"/>
      <c r="T116" s="92">
        <v>26669.45</v>
      </c>
      <c r="U116" s="92">
        <f t="shared" si="45"/>
        <v>26724.15</v>
      </c>
      <c r="V116" s="92">
        <f t="shared" si="45"/>
        <v>26989.97</v>
      </c>
      <c r="W116" s="92">
        <f t="shared" si="45"/>
        <v>27570.49</v>
      </c>
      <c r="X116" s="92">
        <f t="shared" si="45"/>
        <v>28401.94</v>
      </c>
      <c r="Z116" s="74">
        <v>27271.1</v>
      </c>
      <c r="AA116" s="74">
        <v>0</v>
      </c>
      <c r="AB116" s="74"/>
      <c r="AC116" s="74"/>
      <c r="AD116" s="74"/>
    </row>
    <row r="117" spans="1:30" x14ac:dyDescent="0.25">
      <c r="A117" s="79" t="s">
        <v>213</v>
      </c>
      <c r="B117" s="79" t="s">
        <v>775</v>
      </c>
      <c r="C117" s="75">
        <v>23131.85</v>
      </c>
      <c r="D117" s="75">
        <v>23131.85</v>
      </c>
      <c r="E117" s="76" t="str">
        <f t="shared" si="43"/>
        <v>Yes</v>
      </c>
      <c r="F117" s="76" t="s">
        <v>666</v>
      </c>
      <c r="G117" s="45">
        <v>0</v>
      </c>
      <c r="H117" s="45">
        <v>0</v>
      </c>
      <c r="I117" s="92">
        <f t="shared" si="38"/>
        <v>23131.85</v>
      </c>
      <c r="J117" s="92">
        <f t="shared" si="39"/>
        <v>23361.933775455342</v>
      </c>
      <c r="K117" s="92">
        <f t="shared" si="40"/>
        <v>23864.422812808247</v>
      </c>
      <c r="L117" s="92">
        <f t="shared" si="41"/>
        <v>24584.107216069307</v>
      </c>
      <c r="N117" s="66">
        <f t="shared" si="44"/>
        <v>0</v>
      </c>
      <c r="O117" s="66">
        <f t="shared" si="44"/>
        <v>0</v>
      </c>
      <c r="P117" s="66">
        <f t="shared" si="44"/>
        <v>0</v>
      </c>
      <c r="Q117" s="66">
        <f t="shared" si="44"/>
        <v>0</v>
      </c>
      <c r="R117" s="66">
        <f t="shared" si="37"/>
        <v>0</v>
      </c>
      <c r="S117" s="41"/>
      <c r="T117" s="92">
        <v>22738.84</v>
      </c>
      <c r="U117" s="92">
        <f t="shared" si="45"/>
        <v>23131.85</v>
      </c>
      <c r="V117" s="92">
        <f t="shared" si="45"/>
        <v>23361.93</v>
      </c>
      <c r="W117" s="92">
        <f t="shared" si="45"/>
        <v>23864.42</v>
      </c>
      <c r="X117" s="92">
        <f t="shared" si="45"/>
        <v>24584.11</v>
      </c>
      <c r="Z117" s="74">
        <v>22108.83</v>
      </c>
      <c r="AA117" s="74">
        <v>0</v>
      </c>
      <c r="AB117" s="74"/>
      <c r="AC117" s="74"/>
      <c r="AD117" s="74"/>
    </row>
    <row r="118" spans="1:30" x14ac:dyDescent="0.25">
      <c r="A118" s="83" t="s">
        <v>776</v>
      </c>
      <c r="B118" s="84" t="s">
        <v>777</v>
      </c>
      <c r="C118" s="75">
        <v>531.62</v>
      </c>
      <c r="D118" s="80">
        <v>0</v>
      </c>
      <c r="E118" s="76" t="str">
        <f t="shared" si="43"/>
        <v>Yes</v>
      </c>
      <c r="F118" s="76" t="s">
        <v>666</v>
      </c>
      <c r="G118" s="45">
        <v>0</v>
      </c>
      <c r="H118" s="45">
        <v>0</v>
      </c>
      <c r="I118" s="92">
        <f t="shared" si="38"/>
        <v>0</v>
      </c>
      <c r="J118" s="92">
        <f t="shared" si="39"/>
        <v>536.90782335643587</v>
      </c>
      <c r="K118" s="92">
        <f t="shared" si="40"/>
        <v>548.45610946574197</v>
      </c>
      <c r="L118" s="92">
        <f t="shared" si="41"/>
        <v>564.99601537303624</v>
      </c>
      <c r="N118" s="66">
        <f t="shared" si="44"/>
        <v>0</v>
      </c>
      <c r="O118" s="66">
        <f t="shared" si="44"/>
        <v>0</v>
      </c>
      <c r="P118" s="66">
        <f t="shared" si="44"/>
        <v>0</v>
      </c>
      <c r="Q118" s="66">
        <f t="shared" si="44"/>
        <v>0</v>
      </c>
      <c r="R118" s="66">
        <f t="shared" si="37"/>
        <v>0</v>
      </c>
      <c r="S118" s="41"/>
      <c r="T118" s="92">
        <v>0</v>
      </c>
      <c r="U118" s="92">
        <f t="shared" si="45"/>
        <v>0</v>
      </c>
      <c r="V118" s="92">
        <f t="shared" si="45"/>
        <v>536.91</v>
      </c>
      <c r="W118" s="92">
        <f t="shared" si="45"/>
        <v>548.46</v>
      </c>
      <c r="X118" s="92">
        <f t="shared" si="45"/>
        <v>565</v>
      </c>
      <c r="Z118" s="74">
        <v>0</v>
      </c>
      <c r="AA118" s="74">
        <v>0</v>
      </c>
      <c r="AB118" s="74"/>
      <c r="AC118" s="74"/>
      <c r="AD118" s="74"/>
    </row>
    <row r="119" spans="1:30" x14ac:dyDescent="0.25">
      <c r="A119" s="79" t="s">
        <v>215</v>
      </c>
      <c r="B119" s="79" t="s">
        <v>778</v>
      </c>
      <c r="C119" s="75">
        <v>4979.9399999999996</v>
      </c>
      <c r="D119" s="75">
        <v>4979.9399999999996</v>
      </c>
      <c r="E119" s="76" t="str">
        <f t="shared" si="43"/>
        <v>Yes</v>
      </c>
      <c r="F119" s="76" t="s">
        <v>666</v>
      </c>
      <c r="G119" s="45">
        <v>0</v>
      </c>
      <c r="H119" s="45">
        <v>0</v>
      </c>
      <c r="I119" s="92">
        <f t="shared" si="38"/>
        <v>4979.9399999999996</v>
      </c>
      <c r="J119" s="92">
        <f t="shared" si="39"/>
        <v>5029.4735823438714</v>
      </c>
      <c r="K119" s="92">
        <f t="shared" si="40"/>
        <v>5137.6519276415984</v>
      </c>
      <c r="L119" s="92">
        <f t="shared" si="41"/>
        <v>5292.5891742161648</v>
      </c>
      <c r="N119" s="66">
        <f t="shared" si="44"/>
        <v>0</v>
      </c>
      <c r="O119" s="66">
        <f t="shared" si="44"/>
        <v>0</v>
      </c>
      <c r="P119" s="66">
        <f t="shared" si="44"/>
        <v>0</v>
      </c>
      <c r="Q119" s="66">
        <f t="shared" si="44"/>
        <v>0</v>
      </c>
      <c r="R119" s="66">
        <f t="shared" si="37"/>
        <v>0</v>
      </c>
      <c r="S119" s="41"/>
      <c r="T119" s="92">
        <v>5040.3599999999997</v>
      </c>
      <c r="U119" s="92">
        <f t="shared" si="45"/>
        <v>4979.9399999999996</v>
      </c>
      <c r="V119" s="92">
        <f t="shared" si="45"/>
        <v>5029.47</v>
      </c>
      <c r="W119" s="92">
        <f t="shared" si="45"/>
        <v>5137.6499999999996</v>
      </c>
      <c r="X119" s="92">
        <f t="shared" si="45"/>
        <v>5292.59</v>
      </c>
      <c r="Z119" s="74">
        <v>5081.0200000000004</v>
      </c>
      <c r="AA119" s="74">
        <v>0</v>
      </c>
      <c r="AB119" s="74"/>
      <c r="AC119" s="74"/>
      <c r="AD119" s="74"/>
    </row>
    <row r="120" spans="1:30" x14ac:dyDescent="0.25">
      <c r="A120" s="79" t="s">
        <v>217</v>
      </c>
      <c r="B120" s="79" t="s">
        <v>779</v>
      </c>
      <c r="C120" s="75">
        <v>3772.84</v>
      </c>
      <c r="D120" s="75">
        <v>3772.84</v>
      </c>
      <c r="E120" s="76" t="str">
        <f t="shared" si="43"/>
        <v>Yes</v>
      </c>
      <c r="F120" s="76" t="s">
        <v>666</v>
      </c>
      <c r="G120" s="45">
        <v>0</v>
      </c>
      <c r="H120" s="45">
        <v>0</v>
      </c>
      <c r="I120" s="92">
        <f t="shared" si="38"/>
        <v>3772.84</v>
      </c>
      <c r="J120" s="92">
        <f t="shared" si="39"/>
        <v>3810.367014544403</v>
      </c>
      <c r="K120" s="92">
        <f t="shared" si="40"/>
        <v>3892.3237425919451</v>
      </c>
      <c r="L120" s="92">
        <f t="shared" si="41"/>
        <v>4009.7053659380877</v>
      </c>
      <c r="N120" s="66">
        <f t="shared" si="44"/>
        <v>0</v>
      </c>
      <c r="O120" s="66">
        <f t="shared" si="44"/>
        <v>0</v>
      </c>
      <c r="P120" s="66">
        <f t="shared" si="44"/>
        <v>0</v>
      </c>
      <c r="Q120" s="66">
        <f t="shared" si="44"/>
        <v>0</v>
      </c>
      <c r="R120" s="66">
        <f t="shared" si="37"/>
        <v>0</v>
      </c>
      <c r="S120" s="41"/>
      <c r="T120" s="92">
        <v>3762.83</v>
      </c>
      <c r="U120" s="92">
        <f t="shared" si="45"/>
        <v>3772.84</v>
      </c>
      <c r="V120" s="92">
        <f t="shared" si="45"/>
        <v>3810.37</v>
      </c>
      <c r="W120" s="92">
        <f t="shared" si="45"/>
        <v>3892.32</v>
      </c>
      <c r="X120" s="92">
        <f t="shared" si="45"/>
        <v>4009.71</v>
      </c>
      <c r="Z120" s="74">
        <v>3834.63</v>
      </c>
      <c r="AA120" s="74">
        <v>0</v>
      </c>
      <c r="AB120" s="74"/>
      <c r="AC120" s="74"/>
      <c r="AD120" s="74"/>
    </row>
    <row r="121" spans="1:30" x14ac:dyDescent="0.25">
      <c r="A121" s="79" t="s">
        <v>219</v>
      </c>
      <c r="B121" s="79" t="s">
        <v>780</v>
      </c>
      <c r="C121" s="75">
        <v>5847.63</v>
      </c>
      <c r="D121" s="80">
        <v>5930.33</v>
      </c>
      <c r="E121" s="76" t="str">
        <f t="shared" si="43"/>
        <v>Yes</v>
      </c>
      <c r="F121" s="76" t="s">
        <v>666</v>
      </c>
      <c r="G121" s="45">
        <v>0</v>
      </c>
      <c r="H121" s="45">
        <v>0</v>
      </c>
      <c r="I121" s="92">
        <f t="shared" si="38"/>
        <v>5930.33</v>
      </c>
      <c r="J121" s="92">
        <f t="shared" si="39"/>
        <v>5905.7941670625542</v>
      </c>
      <c r="K121" s="92">
        <f t="shared" si="40"/>
        <v>6032.821186928928</v>
      </c>
      <c r="L121" s="92">
        <f t="shared" si="41"/>
        <v>6214.754240577533</v>
      </c>
      <c r="N121" s="66">
        <f t="shared" si="44"/>
        <v>0</v>
      </c>
      <c r="O121" s="66">
        <f t="shared" si="44"/>
        <v>0</v>
      </c>
      <c r="P121" s="66">
        <f t="shared" si="44"/>
        <v>0</v>
      </c>
      <c r="Q121" s="66">
        <f t="shared" si="44"/>
        <v>0</v>
      </c>
      <c r="R121" s="66">
        <f t="shared" si="37"/>
        <v>0</v>
      </c>
      <c r="S121" s="41"/>
      <c r="T121" s="92">
        <v>5906.25</v>
      </c>
      <c r="U121" s="92">
        <f t="shared" si="45"/>
        <v>5930.33</v>
      </c>
      <c r="V121" s="92">
        <f t="shared" si="45"/>
        <v>5905.79</v>
      </c>
      <c r="W121" s="92">
        <f t="shared" si="45"/>
        <v>6032.82</v>
      </c>
      <c r="X121" s="92">
        <f t="shared" si="45"/>
        <v>6214.75</v>
      </c>
      <c r="Z121" s="74">
        <v>5925.91</v>
      </c>
      <c r="AA121" s="74">
        <v>0</v>
      </c>
      <c r="AB121" s="74"/>
      <c r="AC121" s="74"/>
      <c r="AD121" s="74"/>
    </row>
    <row r="122" spans="1:30" x14ac:dyDescent="0.25">
      <c r="A122" s="83" t="s">
        <v>221</v>
      </c>
      <c r="B122" s="84" t="s">
        <v>781</v>
      </c>
      <c r="C122" s="75">
        <v>11630.25</v>
      </c>
      <c r="D122" s="75">
        <v>11630.25</v>
      </c>
      <c r="E122" s="76" t="str">
        <f t="shared" si="43"/>
        <v>Yes</v>
      </c>
      <c r="F122" s="76" t="s">
        <v>666</v>
      </c>
      <c r="G122" s="45">
        <v>0</v>
      </c>
      <c r="H122" s="45">
        <v>0</v>
      </c>
      <c r="I122" s="92">
        <f t="shared" si="38"/>
        <v>11630.25</v>
      </c>
      <c r="J122" s="92">
        <f t="shared" si="39"/>
        <v>11745.931704208246</v>
      </c>
      <c r="K122" s="92">
        <f t="shared" si="40"/>
        <v>11998.573543346647</v>
      </c>
      <c r="L122" s="92">
        <f t="shared" si="41"/>
        <v>12360.417041857443</v>
      </c>
      <c r="N122" s="66">
        <f t="shared" si="44"/>
        <v>0</v>
      </c>
      <c r="O122" s="66">
        <f t="shared" si="44"/>
        <v>0</v>
      </c>
      <c r="P122" s="66">
        <f t="shared" si="44"/>
        <v>0</v>
      </c>
      <c r="Q122" s="66">
        <f t="shared" si="44"/>
        <v>0</v>
      </c>
      <c r="R122" s="66">
        <f t="shared" si="37"/>
        <v>0</v>
      </c>
      <c r="S122" s="41"/>
      <c r="T122" s="92">
        <v>11240.29</v>
      </c>
      <c r="U122" s="92">
        <f t="shared" si="45"/>
        <v>11630.25</v>
      </c>
      <c r="V122" s="92">
        <f t="shared" si="45"/>
        <v>11745.93</v>
      </c>
      <c r="W122" s="92">
        <f t="shared" si="45"/>
        <v>11998.57</v>
      </c>
      <c r="X122" s="92">
        <f t="shared" si="45"/>
        <v>12360.42</v>
      </c>
      <c r="Z122" s="74">
        <v>11201.52</v>
      </c>
      <c r="AA122" s="74">
        <v>0</v>
      </c>
      <c r="AB122" s="74"/>
      <c r="AC122" s="74"/>
      <c r="AD122" s="74"/>
    </row>
    <row r="123" spans="1:30" x14ac:dyDescent="0.25">
      <c r="A123" s="79" t="s">
        <v>223</v>
      </c>
      <c r="B123" s="79" t="s">
        <v>782</v>
      </c>
      <c r="C123" s="75">
        <v>9874.0300000000007</v>
      </c>
      <c r="D123" s="75">
        <v>9874.0300000000007</v>
      </c>
      <c r="E123" s="76" t="str">
        <f t="shared" si="43"/>
        <v>Yes</v>
      </c>
      <c r="F123" s="76" t="s">
        <v>668</v>
      </c>
      <c r="G123" s="45">
        <v>0</v>
      </c>
      <c r="H123" s="45">
        <v>0</v>
      </c>
      <c r="I123" s="92">
        <f t="shared" si="38"/>
        <v>9874.0300000000007</v>
      </c>
      <c r="J123" s="92">
        <f t="shared" si="39"/>
        <v>9972.2432471617849</v>
      </c>
      <c r="K123" s="92">
        <f t="shared" si="40"/>
        <v>10186.73503357289</v>
      </c>
      <c r="L123" s="92">
        <f t="shared" si="41"/>
        <v>10493.938538192357</v>
      </c>
      <c r="N123" s="66">
        <f t="shared" si="44"/>
        <v>0</v>
      </c>
      <c r="O123" s="66">
        <f t="shared" si="44"/>
        <v>0</v>
      </c>
      <c r="P123" s="66">
        <f t="shared" si="44"/>
        <v>0</v>
      </c>
      <c r="Q123" s="66">
        <f t="shared" si="44"/>
        <v>0</v>
      </c>
      <c r="R123" s="66">
        <f t="shared" si="37"/>
        <v>0</v>
      </c>
      <c r="S123" s="41"/>
      <c r="T123" s="92">
        <v>9647.43</v>
      </c>
      <c r="U123" s="92">
        <f t="shared" si="45"/>
        <v>9874.0300000000007</v>
      </c>
      <c r="V123" s="92">
        <f t="shared" si="45"/>
        <v>9972.24</v>
      </c>
      <c r="W123" s="92">
        <f t="shared" si="45"/>
        <v>10186.74</v>
      </c>
      <c r="X123" s="92">
        <f t="shared" si="45"/>
        <v>10493.94</v>
      </c>
      <c r="Z123" s="74">
        <v>9770.9699999999993</v>
      </c>
      <c r="AA123" s="74">
        <v>0</v>
      </c>
      <c r="AB123" s="74"/>
      <c r="AC123" s="74"/>
      <c r="AD123" s="74"/>
    </row>
    <row r="124" spans="1:30" x14ac:dyDescent="0.25">
      <c r="A124" s="79" t="s">
        <v>783</v>
      </c>
      <c r="B124" s="79" t="s">
        <v>784</v>
      </c>
      <c r="C124" s="75">
        <v>82.7</v>
      </c>
      <c r="D124" s="80">
        <v>0</v>
      </c>
      <c r="E124" s="76" t="str">
        <f t="shared" si="43"/>
        <v>No</v>
      </c>
      <c r="F124" s="76" t="s">
        <v>666</v>
      </c>
      <c r="G124" s="45">
        <v>0</v>
      </c>
      <c r="H124" s="45">
        <v>0</v>
      </c>
      <c r="I124" s="92">
        <f t="shared" si="38"/>
        <v>0</v>
      </c>
      <c r="J124" s="92">
        <f t="shared" si="39"/>
        <v>82.7</v>
      </c>
      <c r="K124" s="92">
        <f t="shared" si="40"/>
        <v>82.7</v>
      </c>
      <c r="L124" s="92">
        <f t="shared" si="41"/>
        <v>82.7</v>
      </c>
      <c r="N124" s="66">
        <f t="shared" si="44"/>
        <v>0</v>
      </c>
      <c r="O124" s="66">
        <f t="shared" si="44"/>
        <v>0</v>
      </c>
      <c r="P124" s="66">
        <f t="shared" si="44"/>
        <v>0</v>
      </c>
      <c r="Q124" s="66">
        <f t="shared" si="44"/>
        <v>0</v>
      </c>
      <c r="R124" s="66">
        <f t="shared" si="37"/>
        <v>0</v>
      </c>
      <c r="S124" s="41"/>
      <c r="T124" s="92">
        <v>0</v>
      </c>
      <c r="U124" s="92">
        <f t="shared" si="45"/>
        <v>0</v>
      </c>
      <c r="V124" s="92">
        <f t="shared" si="45"/>
        <v>82.7</v>
      </c>
      <c r="W124" s="92">
        <f t="shared" si="45"/>
        <v>82.7</v>
      </c>
      <c r="X124" s="92">
        <f t="shared" si="45"/>
        <v>82.7</v>
      </c>
      <c r="Z124" s="74">
        <v>0</v>
      </c>
      <c r="AA124" s="74">
        <v>0</v>
      </c>
      <c r="AB124" s="74"/>
      <c r="AC124" s="74"/>
      <c r="AD124" s="74"/>
    </row>
    <row r="125" spans="1:30" x14ac:dyDescent="0.25">
      <c r="A125" s="79" t="s">
        <v>225</v>
      </c>
      <c r="B125" s="79" t="s">
        <v>785</v>
      </c>
      <c r="C125" s="75">
        <v>35.6</v>
      </c>
      <c r="D125" s="75">
        <v>35.6</v>
      </c>
      <c r="E125" s="76" t="str">
        <f t="shared" si="43"/>
        <v>No</v>
      </c>
      <c r="F125" s="76" t="s">
        <v>666</v>
      </c>
      <c r="G125" s="45">
        <v>0</v>
      </c>
      <c r="H125" s="45">
        <v>41.86</v>
      </c>
      <c r="I125" s="92">
        <f t="shared" si="38"/>
        <v>35.6</v>
      </c>
      <c r="J125" s="92">
        <f t="shared" si="39"/>
        <v>35.6</v>
      </c>
      <c r="K125" s="92">
        <f t="shared" si="40"/>
        <v>35.6</v>
      </c>
      <c r="L125" s="92">
        <f t="shared" si="41"/>
        <v>35.6</v>
      </c>
      <c r="N125" s="66">
        <f t="shared" si="44"/>
        <v>41.86</v>
      </c>
      <c r="O125" s="66">
        <f t="shared" si="44"/>
        <v>41.86</v>
      </c>
      <c r="P125" s="66">
        <f t="shared" si="44"/>
        <v>41.86</v>
      </c>
      <c r="Q125" s="66">
        <f t="shared" si="44"/>
        <v>41.86</v>
      </c>
      <c r="R125" s="66">
        <f t="shared" si="37"/>
        <v>41.86</v>
      </c>
      <c r="S125" s="41"/>
      <c r="T125" s="92">
        <v>77.06</v>
      </c>
      <c r="U125" s="92">
        <f t="shared" si="45"/>
        <v>77.459999999999994</v>
      </c>
      <c r="V125" s="92">
        <f t="shared" si="45"/>
        <v>77.459999999999994</v>
      </c>
      <c r="W125" s="92">
        <f t="shared" si="45"/>
        <v>77.459999999999994</v>
      </c>
      <c r="X125" s="92">
        <f t="shared" si="45"/>
        <v>77.459999999999994</v>
      </c>
      <c r="Z125" s="74">
        <v>98.9</v>
      </c>
      <c r="AA125" s="74">
        <v>33</v>
      </c>
      <c r="AB125" s="74"/>
      <c r="AC125" s="74"/>
      <c r="AD125" s="74"/>
    </row>
    <row r="126" spans="1:30" x14ac:dyDescent="0.25">
      <c r="A126" s="79" t="s">
        <v>227</v>
      </c>
      <c r="B126" s="79" t="s">
        <v>786</v>
      </c>
      <c r="C126" s="75">
        <v>93.74</v>
      </c>
      <c r="D126" s="75">
        <v>93.74</v>
      </c>
      <c r="E126" s="76" t="str">
        <f t="shared" si="43"/>
        <v>No</v>
      </c>
      <c r="F126" s="76" t="s">
        <v>666</v>
      </c>
      <c r="G126" s="45">
        <v>0</v>
      </c>
      <c r="H126" s="45">
        <v>0</v>
      </c>
      <c r="I126" s="92">
        <f t="shared" si="38"/>
        <v>93.74</v>
      </c>
      <c r="J126" s="92">
        <f t="shared" si="39"/>
        <v>93.74</v>
      </c>
      <c r="K126" s="92">
        <f t="shared" si="40"/>
        <v>93.74</v>
      </c>
      <c r="L126" s="92">
        <f t="shared" si="41"/>
        <v>93.74</v>
      </c>
      <c r="N126" s="66">
        <f t="shared" si="44"/>
        <v>0</v>
      </c>
      <c r="O126" s="66">
        <f t="shared" si="44"/>
        <v>0</v>
      </c>
      <c r="P126" s="66">
        <f t="shared" si="44"/>
        <v>0</v>
      </c>
      <c r="Q126" s="66">
        <f t="shared" si="44"/>
        <v>0</v>
      </c>
      <c r="R126" s="66">
        <f t="shared" si="37"/>
        <v>0</v>
      </c>
      <c r="S126" s="41"/>
      <c r="T126" s="92">
        <v>104.89</v>
      </c>
      <c r="U126" s="92">
        <f t="shared" si="45"/>
        <v>93.74</v>
      </c>
      <c r="V126" s="92">
        <f t="shared" si="45"/>
        <v>93.74</v>
      </c>
      <c r="W126" s="92">
        <f t="shared" si="45"/>
        <v>93.74</v>
      </c>
      <c r="X126" s="92">
        <f t="shared" si="45"/>
        <v>93.74</v>
      </c>
      <c r="Z126" s="74">
        <v>107.94</v>
      </c>
      <c r="AA126" s="74">
        <v>0</v>
      </c>
      <c r="AB126" s="74"/>
      <c r="AC126" s="74"/>
      <c r="AD126" s="74"/>
    </row>
    <row r="127" spans="1:30" x14ac:dyDescent="0.25">
      <c r="A127" s="79" t="s">
        <v>229</v>
      </c>
      <c r="B127" s="79" t="s">
        <v>787</v>
      </c>
      <c r="C127" s="75">
        <v>224.07</v>
      </c>
      <c r="D127" s="75">
        <v>224.07</v>
      </c>
      <c r="E127" s="76" t="str">
        <f t="shared" si="43"/>
        <v>Yes</v>
      </c>
      <c r="F127" s="76" t="s">
        <v>666</v>
      </c>
      <c r="G127" s="45">
        <v>0</v>
      </c>
      <c r="H127" s="45">
        <v>0</v>
      </c>
      <c r="I127" s="92">
        <f t="shared" si="38"/>
        <v>224.07</v>
      </c>
      <c r="J127" s="92">
        <f t="shared" si="39"/>
        <v>226.29873966268494</v>
      </c>
      <c r="K127" s="92">
        <f t="shared" si="40"/>
        <v>231.1661721680689</v>
      </c>
      <c r="L127" s="92">
        <f t="shared" si="41"/>
        <v>238.13749889890565</v>
      </c>
      <c r="N127" s="66">
        <f t="shared" si="44"/>
        <v>0</v>
      </c>
      <c r="O127" s="66">
        <f t="shared" si="44"/>
        <v>0</v>
      </c>
      <c r="P127" s="66">
        <f t="shared" si="44"/>
        <v>0</v>
      </c>
      <c r="Q127" s="66">
        <f t="shared" si="44"/>
        <v>0</v>
      </c>
      <c r="R127" s="66">
        <f t="shared" si="37"/>
        <v>0</v>
      </c>
      <c r="S127" s="41"/>
      <c r="T127" s="92">
        <v>182.44</v>
      </c>
      <c r="U127" s="92">
        <f t="shared" si="45"/>
        <v>224.07</v>
      </c>
      <c r="V127" s="92">
        <f t="shared" si="45"/>
        <v>226.3</v>
      </c>
      <c r="W127" s="92">
        <f t="shared" si="45"/>
        <v>231.17</v>
      </c>
      <c r="X127" s="92">
        <f t="shared" si="45"/>
        <v>238.14</v>
      </c>
      <c r="Z127" s="74">
        <v>172.68</v>
      </c>
      <c r="AA127" s="74">
        <v>0</v>
      </c>
      <c r="AB127" s="74"/>
      <c r="AC127" s="74"/>
      <c r="AD127" s="74"/>
    </row>
    <row r="128" spans="1:30" x14ac:dyDescent="0.25">
      <c r="A128" s="79" t="s">
        <v>231</v>
      </c>
      <c r="B128" s="79" t="s">
        <v>788</v>
      </c>
      <c r="C128" s="75">
        <v>3316.56</v>
      </c>
      <c r="D128" s="75">
        <v>3316.56</v>
      </c>
      <c r="E128" s="76" t="str">
        <f t="shared" si="43"/>
        <v>Yes</v>
      </c>
      <c r="F128" s="76" t="s">
        <v>666</v>
      </c>
      <c r="G128" s="45">
        <v>41.86</v>
      </c>
      <c r="H128" s="45">
        <v>0</v>
      </c>
      <c r="I128" s="92">
        <f t="shared" si="38"/>
        <v>3316.56</v>
      </c>
      <c r="J128" s="92">
        <f t="shared" si="39"/>
        <v>3349.5485697133681</v>
      </c>
      <c r="K128" s="92">
        <f t="shared" si="40"/>
        <v>3421.5936089870602</v>
      </c>
      <c r="L128" s="92">
        <f t="shared" si="41"/>
        <v>3524.7793249794909</v>
      </c>
      <c r="N128" s="66">
        <f t="shared" si="44"/>
        <v>-41.86</v>
      </c>
      <c r="O128" s="66">
        <f t="shared" si="44"/>
        <v>-41.86</v>
      </c>
      <c r="P128" s="66">
        <f t="shared" si="44"/>
        <v>-41.86</v>
      </c>
      <c r="Q128" s="66">
        <f t="shared" si="44"/>
        <v>-41.86</v>
      </c>
      <c r="R128" s="66">
        <f t="shared" si="37"/>
        <v>-41.86</v>
      </c>
      <c r="S128" s="41"/>
      <c r="T128" s="92">
        <v>3237.17</v>
      </c>
      <c r="U128" s="92">
        <f t="shared" si="45"/>
        <v>3274.7</v>
      </c>
      <c r="V128" s="92">
        <f t="shared" si="45"/>
        <v>3307.69</v>
      </c>
      <c r="W128" s="92">
        <f t="shared" si="45"/>
        <v>3379.73</v>
      </c>
      <c r="X128" s="92">
        <f t="shared" si="45"/>
        <v>3482.92</v>
      </c>
      <c r="Z128" s="74">
        <v>3214.47</v>
      </c>
      <c r="AA128" s="74">
        <v>-33</v>
      </c>
      <c r="AB128" s="74"/>
      <c r="AC128" s="74"/>
      <c r="AD128" s="74"/>
    </row>
    <row r="129" spans="1:30" x14ac:dyDescent="0.25">
      <c r="A129" s="79" t="s">
        <v>233</v>
      </c>
      <c r="B129" s="79" t="s">
        <v>789</v>
      </c>
      <c r="C129" s="75">
        <v>648.71</v>
      </c>
      <c r="D129" s="75">
        <v>648.71</v>
      </c>
      <c r="E129" s="76" t="str">
        <f t="shared" si="43"/>
        <v>Yes</v>
      </c>
      <c r="F129" s="76" t="s">
        <v>666</v>
      </c>
      <c r="G129" s="45">
        <v>0</v>
      </c>
      <c r="H129" s="45">
        <v>0</v>
      </c>
      <c r="I129" s="92">
        <f t="shared" si="38"/>
        <v>648.71</v>
      </c>
      <c r="J129" s="92">
        <f t="shared" si="39"/>
        <v>655.16247336359334</v>
      </c>
      <c r="K129" s="92">
        <f t="shared" si="40"/>
        <v>669.25428458583474</v>
      </c>
      <c r="L129" s="92">
        <f t="shared" si="41"/>
        <v>689.43712639223952</v>
      </c>
      <c r="N129" s="66">
        <f t="shared" si="44"/>
        <v>0</v>
      </c>
      <c r="O129" s="66">
        <f t="shared" si="44"/>
        <v>0</v>
      </c>
      <c r="P129" s="66">
        <f t="shared" si="44"/>
        <v>0</v>
      </c>
      <c r="Q129" s="66">
        <f t="shared" si="44"/>
        <v>0</v>
      </c>
      <c r="R129" s="66">
        <f t="shared" si="37"/>
        <v>0</v>
      </c>
      <c r="S129" s="41"/>
      <c r="T129" s="92">
        <v>662.69</v>
      </c>
      <c r="U129" s="92">
        <f t="shared" si="45"/>
        <v>648.71</v>
      </c>
      <c r="V129" s="92">
        <f t="shared" si="45"/>
        <v>655.16</v>
      </c>
      <c r="W129" s="92">
        <f t="shared" si="45"/>
        <v>669.25</v>
      </c>
      <c r="X129" s="92">
        <f t="shared" si="45"/>
        <v>689.44</v>
      </c>
      <c r="Z129" s="74">
        <v>669.21</v>
      </c>
      <c r="AA129" s="74">
        <v>0</v>
      </c>
      <c r="AB129" s="74"/>
      <c r="AC129" s="74"/>
      <c r="AD129" s="74"/>
    </row>
    <row r="130" spans="1:30" x14ac:dyDescent="0.25">
      <c r="A130" s="79" t="s">
        <v>235</v>
      </c>
      <c r="B130" s="79" t="s">
        <v>790</v>
      </c>
      <c r="C130" s="75">
        <v>902.71</v>
      </c>
      <c r="D130" s="75">
        <v>902.71</v>
      </c>
      <c r="E130" s="76" t="str">
        <f t="shared" si="43"/>
        <v>Yes</v>
      </c>
      <c r="F130" s="76" t="s">
        <v>666</v>
      </c>
      <c r="G130" s="45">
        <v>0</v>
      </c>
      <c r="H130" s="45">
        <v>0</v>
      </c>
      <c r="I130" s="92">
        <f t="shared" si="38"/>
        <v>902.71</v>
      </c>
      <c r="J130" s="92">
        <f t="shared" si="39"/>
        <v>911.68891543224152</v>
      </c>
      <c r="K130" s="92">
        <f t="shared" si="40"/>
        <v>931.29832319291961</v>
      </c>
      <c r="L130" s="92">
        <f t="shared" si="41"/>
        <v>959.3836820236138</v>
      </c>
      <c r="N130" s="66">
        <f t="shared" si="44"/>
        <v>0</v>
      </c>
      <c r="O130" s="66">
        <f t="shared" si="44"/>
        <v>0</v>
      </c>
      <c r="P130" s="66">
        <f t="shared" si="44"/>
        <v>0</v>
      </c>
      <c r="Q130" s="66">
        <f t="shared" si="44"/>
        <v>0</v>
      </c>
      <c r="R130" s="66">
        <f t="shared" si="37"/>
        <v>0</v>
      </c>
      <c r="S130" s="41"/>
      <c r="T130" s="92">
        <v>866.59</v>
      </c>
      <c r="U130" s="92">
        <f t="shared" si="45"/>
        <v>902.71</v>
      </c>
      <c r="V130" s="92">
        <f t="shared" si="45"/>
        <v>911.69</v>
      </c>
      <c r="W130" s="92">
        <f t="shared" si="45"/>
        <v>931.3</v>
      </c>
      <c r="X130" s="92">
        <f t="shared" si="45"/>
        <v>959.38</v>
      </c>
      <c r="Z130" s="74">
        <v>902.52</v>
      </c>
      <c r="AA130" s="74">
        <v>0</v>
      </c>
      <c r="AB130" s="74"/>
      <c r="AC130" s="74"/>
      <c r="AD130" s="74"/>
    </row>
    <row r="131" spans="1:30" x14ac:dyDescent="0.25">
      <c r="A131" s="79" t="s">
        <v>237</v>
      </c>
      <c r="B131" s="79" t="s">
        <v>791</v>
      </c>
      <c r="C131" s="75">
        <v>67.8</v>
      </c>
      <c r="D131" s="75">
        <v>67.8</v>
      </c>
      <c r="E131" s="76" t="str">
        <f t="shared" si="43"/>
        <v>No</v>
      </c>
      <c r="F131" s="76" t="s">
        <v>668</v>
      </c>
      <c r="G131" s="45">
        <v>0</v>
      </c>
      <c r="H131" s="45">
        <v>0</v>
      </c>
      <c r="I131" s="92">
        <f t="shared" si="38"/>
        <v>67.8</v>
      </c>
      <c r="J131" s="92">
        <f t="shared" si="39"/>
        <v>67.8</v>
      </c>
      <c r="K131" s="92">
        <f t="shared" si="40"/>
        <v>67.8</v>
      </c>
      <c r="L131" s="92">
        <f t="shared" si="41"/>
        <v>67.8</v>
      </c>
      <c r="N131" s="66">
        <f t="shared" si="44"/>
        <v>0</v>
      </c>
      <c r="O131" s="66">
        <f t="shared" si="44"/>
        <v>0</v>
      </c>
      <c r="P131" s="66">
        <f t="shared" si="44"/>
        <v>0</v>
      </c>
      <c r="Q131" s="66">
        <f t="shared" si="44"/>
        <v>0</v>
      </c>
      <c r="R131" s="66">
        <f t="shared" si="37"/>
        <v>0</v>
      </c>
      <c r="S131" s="41"/>
      <c r="T131" s="92">
        <v>67.39</v>
      </c>
      <c r="U131" s="92">
        <f t="shared" si="45"/>
        <v>67.8</v>
      </c>
      <c r="V131" s="92">
        <f t="shared" si="45"/>
        <v>67.8</v>
      </c>
      <c r="W131" s="92">
        <f t="shared" si="45"/>
        <v>67.8</v>
      </c>
      <c r="X131" s="92">
        <f t="shared" si="45"/>
        <v>67.8</v>
      </c>
      <c r="Z131" s="74">
        <v>66.38</v>
      </c>
      <c r="AA131" s="74">
        <v>0</v>
      </c>
      <c r="AB131" s="74"/>
      <c r="AC131" s="74"/>
      <c r="AD131" s="74"/>
    </row>
    <row r="132" spans="1:30" x14ac:dyDescent="0.25">
      <c r="A132" s="79" t="s">
        <v>239</v>
      </c>
      <c r="B132" s="79" t="s">
        <v>792</v>
      </c>
      <c r="C132" s="75">
        <v>118.8</v>
      </c>
      <c r="D132" s="75">
        <v>118.8</v>
      </c>
      <c r="E132" s="76" t="str">
        <f t="shared" si="43"/>
        <v>Yes</v>
      </c>
      <c r="F132" s="76" t="s">
        <v>666</v>
      </c>
      <c r="G132" s="45">
        <v>5.4</v>
      </c>
      <c r="H132" s="45">
        <v>0</v>
      </c>
      <c r="I132" s="92">
        <f t="shared" si="38"/>
        <v>118.8</v>
      </c>
      <c r="J132" s="92">
        <f t="shared" si="39"/>
        <v>119.98165873132045</v>
      </c>
      <c r="K132" s="92">
        <f t="shared" si="40"/>
        <v>122.56232986819559</v>
      </c>
      <c r="L132" s="92">
        <f t="shared" si="41"/>
        <v>126.2584677519971</v>
      </c>
      <c r="N132" s="66">
        <f t="shared" si="44"/>
        <v>-5.4</v>
      </c>
      <c r="O132" s="66">
        <f t="shared" si="44"/>
        <v>-5.4</v>
      </c>
      <c r="P132" s="66">
        <f t="shared" si="44"/>
        <v>-5.4</v>
      </c>
      <c r="Q132" s="66">
        <f t="shared" si="44"/>
        <v>-5.4</v>
      </c>
      <c r="R132" s="66">
        <f t="shared" si="37"/>
        <v>-5.4</v>
      </c>
      <c r="S132" s="41"/>
      <c r="T132" s="92">
        <v>112.17</v>
      </c>
      <c r="U132" s="92">
        <f t="shared" si="45"/>
        <v>113.4</v>
      </c>
      <c r="V132" s="92">
        <f t="shared" si="45"/>
        <v>114.58</v>
      </c>
      <c r="W132" s="92">
        <f t="shared" si="45"/>
        <v>117.16</v>
      </c>
      <c r="X132" s="92">
        <f t="shared" si="45"/>
        <v>120.86</v>
      </c>
      <c r="Z132" s="74">
        <v>116.6</v>
      </c>
      <c r="AA132" s="74">
        <v>-1</v>
      </c>
      <c r="AB132" s="74"/>
      <c r="AC132" s="74"/>
      <c r="AD132" s="74"/>
    </row>
    <row r="133" spans="1:30" x14ac:dyDescent="0.25">
      <c r="A133" s="79" t="s">
        <v>241</v>
      </c>
      <c r="B133" s="79" t="s">
        <v>793</v>
      </c>
      <c r="C133" s="75">
        <v>85.09</v>
      </c>
      <c r="D133" s="75">
        <v>85.09</v>
      </c>
      <c r="E133" s="76" t="str">
        <f t="shared" si="43"/>
        <v>No</v>
      </c>
      <c r="F133" s="76" t="s">
        <v>666</v>
      </c>
      <c r="G133" s="45">
        <v>0</v>
      </c>
      <c r="H133" s="45">
        <v>11</v>
      </c>
      <c r="I133" s="92">
        <f t="shared" si="38"/>
        <v>85.09</v>
      </c>
      <c r="J133" s="92">
        <f t="shared" si="39"/>
        <v>85.09</v>
      </c>
      <c r="K133" s="92">
        <f t="shared" si="40"/>
        <v>85.09</v>
      </c>
      <c r="L133" s="92">
        <f t="shared" si="41"/>
        <v>85.09</v>
      </c>
      <c r="N133" s="66">
        <f t="shared" si="44"/>
        <v>11</v>
      </c>
      <c r="O133" s="66">
        <f t="shared" si="44"/>
        <v>11</v>
      </c>
      <c r="P133" s="66">
        <f t="shared" si="44"/>
        <v>11</v>
      </c>
      <c r="Q133" s="66">
        <f t="shared" si="44"/>
        <v>11</v>
      </c>
      <c r="R133" s="66">
        <f t="shared" ref="R133:R136" si="46">-$G133+$H133</f>
        <v>11</v>
      </c>
      <c r="S133" s="41"/>
      <c r="T133" s="92">
        <v>97.1</v>
      </c>
      <c r="U133" s="92">
        <f t="shared" si="45"/>
        <v>96.09</v>
      </c>
      <c r="V133" s="92">
        <f t="shared" si="45"/>
        <v>96.09</v>
      </c>
      <c r="W133" s="92">
        <f t="shared" si="45"/>
        <v>96.09</v>
      </c>
      <c r="X133" s="92">
        <f t="shared" si="45"/>
        <v>96.09</v>
      </c>
      <c r="Z133" s="74">
        <v>133.42000000000002</v>
      </c>
      <c r="AA133" s="74">
        <v>22.400000000000006</v>
      </c>
      <c r="AB133" s="74"/>
      <c r="AC133" s="74"/>
      <c r="AD133" s="74"/>
    </row>
    <row r="134" spans="1:30" x14ac:dyDescent="0.25">
      <c r="A134" s="79" t="s">
        <v>243</v>
      </c>
      <c r="B134" s="79" t="s">
        <v>794</v>
      </c>
      <c r="C134" s="75">
        <v>225.3</v>
      </c>
      <c r="D134" s="75">
        <v>225.3</v>
      </c>
      <c r="E134" s="76" t="str">
        <f t="shared" si="43"/>
        <v>Yes</v>
      </c>
      <c r="F134" s="76" t="s">
        <v>666</v>
      </c>
      <c r="G134" s="45">
        <v>0</v>
      </c>
      <c r="H134" s="45">
        <v>0</v>
      </c>
      <c r="I134" s="92">
        <f t="shared" si="38"/>
        <v>225.3</v>
      </c>
      <c r="J134" s="92">
        <f t="shared" si="39"/>
        <v>227.54097400813552</v>
      </c>
      <c r="K134" s="92">
        <f t="shared" si="40"/>
        <v>232.43512558337096</v>
      </c>
      <c r="L134" s="92">
        <f t="shared" si="41"/>
        <v>239.4447204084592</v>
      </c>
      <c r="N134" s="66">
        <f t="shared" si="44"/>
        <v>0</v>
      </c>
      <c r="O134" s="66">
        <f t="shared" si="44"/>
        <v>0</v>
      </c>
      <c r="P134" s="66">
        <f t="shared" si="44"/>
        <v>0</v>
      </c>
      <c r="Q134" s="66">
        <f t="shared" si="44"/>
        <v>0</v>
      </c>
      <c r="R134" s="66">
        <f t="shared" si="46"/>
        <v>0</v>
      </c>
      <c r="S134" s="41"/>
      <c r="T134" s="92">
        <v>232.41</v>
      </c>
      <c r="U134" s="92">
        <f t="shared" si="45"/>
        <v>225.3</v>
      </c>
      <c r="V134" s="92">
        <f t="shared" si="45"/>
        <v>227.54</v>
      </c>
      <c r="W134" s="92">
        <f t="shared" si="45"/>
        <v>232.44</v>
      </c>
      <c r="X134" s="92">
        <f t="shared" si="45"/>
        <v>239.44</v>
      </c>
      <c r="Z134" s="74">
        <v>240.68</v>
      </c>
      <c r="AA134" s="74">
        <v>0</v>
      </c>
      <c r="AB134" s="74"/>
      <c r="AC134" s="74"/>
      <c r="AD134" s="74"/>
    </row>
    <row r="135" spans="1:30" x14ac:dyDescent="0.25">
      <c r="A135" s="79" t="s">
        <v>245</v>
      </c>
      <c r="B135" s="79" t="s">
        <v>795</v>
      </c>
      <c r="C135" s="75">
        <v>65.430000000000007</v>
      </c>
      <c r="D135" s="75">
        <v>65.430000000000007</v>
      </c>
      <c r="E135" s="76" t="str">
        <f t="shared" si="43"/>
        <v>No</v>
      </c>
      <c r="F135" s="76" t="s">
        <v>668</v>
      </c>
      <c r="G135" s="45">
        <v>0</v>
      </c>
      <c r="H135" s="45">
        <v>0</v>
      </c>
      <c r="I135" s="92">
        <f t="shared" si="38"/>
        <v>65.430000000000007</v>
      </c>
      <c r="J135" s="92">
        <f t="shared" si="39"/>
        <v>65.430000000000007</v>
      </c>
      <c r="K135" s="92">
        <f t="shared" si="40"/>
        <v>65.430000000000007</v>
      </c>
      <c r="L135" s="92">
        <f t="shared" si="41"/>
        <v>65.430000000000007</v>
      </c>
      <c r="N135" s="66">
        <f t="shared" si="44"/>
        <v>0</v>
      </c>
      <c r="O135" s="66">
        <f t="shared" si="44"/>
        <v>0</v>
      </c>
      <c r="P135" s="66">
        <f t="shared" si="44"/>
        <v>0</v>
      </c>
      <c r="Q135" s="66">
        <f t="shared" si="44"/>
        <v>0</v>
      </c>
      <c r="R135" s="66">
        <f t="shared" si="46"/>
        <v>0</v>
      </c>
      <c r="S135" s="41"/>
      <c r="T135" s="92">
        <v>79.66</v>
      </c>
      <c r="U135" s="92">
        <f t="shared" si="45"/>
        <v>65.430000000000007</v>
      </c>
      <c r="V135" s="92">
        <f t="shared" si="45"/>
        <v>65.430000000000007</v>
      </c>
      <c r="W135" s="92">
        <f t="shared" si="45"/>
        <v>65.430000000000007</v>
      </c>
      <c r="X135" s="92">
        <f t="shared" si="45"/>
        <v>65.430000000000007</v>
      </c>
      <c r="Z135" s="74">
        <v>76.12</v>
      </c>
      <c r="AA135" s="74">
        <v>0</v>
      </c>
      <c r="AB135" s="74"/>
      <c r="AC135" s="74"/>
      <c r="AD135" s="74"/>
    </row>
    <row r="136" spans="1:30" x14ac:dyDescent="0.25">
      <c r="A136" s="79" t="s">
        <v>247</v>
      </c>
      <c r="B136" s="79" t="s">
        <v>796</v>
      </c>
      <c r="C136" s="75">
        <v>80.099999999999994</v>
      </c>
      <c r="D136" s="75">
        <v>80.099999999999994</v>
      </c>
      <c r="E136" s="76" t="str">
        <f t="shared" si="43"/>
        <v>No</v>
      </c>
      <c r="F136" s="76" t="s">
        <v>666</v>
      </c>
      <c r="G136" s="45">
        <v>0</v>
      </c>
      <c r="H136" s="45">
        <v>0</v>
      </c>
      <c r="I136" s="92">
        <f t="shared" si="38"/>
        <v>80.099999999999994</v>
      </c>
      <c r="J136" s="92">
        <f t="shared" si="39"/>
        <v>80.099999999999994</v>
      </c>
      <c r="K136" s="92">
        <f t="shared" si="40"/>
        <v>80.099999999999994</v>
      </c>
      <c r="L136" s="92">
        <f t="shared" si="41"/>
        <v>80.099999999999994</v>
      </c>
      <c r="N136" s="66">
        <f t="shared" si="44"/>
        <v>0</v>
      </c>
      <c r="O136" s="66">
        <f t="shared" si="44"/>
        <v>0</v>
      </c>
      <c r="P136" s="66">
        <f t="shared" si="44"/>
        <v>0</v>
      </c>
      <c r="Q136" s="66">
        <f t="shared" si="44"/>
        <v>0</v>
      </c>
      <c r="R136" s="66">
        <f t="shared" si="46"/>
        <v>0</v>
      </c>
      <c r="S136" s="41"/>
      <c r="T136" s="92">
        <v>86.49</v>
      </c>
      <c r="U136" s="92">
        <f t="shared" si="45"/>
        <v>80.099999999999994</v>
      </c>
      <c r="V136" s="92">
        <f t="shared" si="45"/>
        <v>80.099999999999994</v>
      </c>
      <c r="W136" s="92">
        <f t="shared" si="45"/>
        <v>80.099999999999994</v>
      </c>
      <c r="X136" s="92">
        <f t="shared" si="45"/>
        <v>80.099999999999994</v>
      </c>
      <c r="Z136" s="74">
        <v>71.17</v>
      </c>
      <c r="AA136" s="74">
        <v>0</v>
      </c>
      <c r="AB136" s="74"/>
      <c r="AC136" s="74"/>
      <c r="AD136" s="74"/>
    </row>
    <row r="137" spans="1:30" x14ac:dyDescent="0.25">
      <c r="A137" s="79" t="s">
        <v>249</v>
      </c>
      <c r="B137" s="79" t="s">
        <v>797</v>
      </c>
      <c r="C137" s="75">
        <v>31.95</v>
      </c>
      <c r="D137" s="75">
        <v>31.95</v>
      </c>
      <c r="E137" s="76" t="str">
        <f t="shared" si="43"/>
        <v>No</v>
      </c>
      <c r="F137" s="76" t="s">
        <v>666</v>
      </c>
      <c r="G137" s="45">
        <v>0</v>
      </c>
      <c r="H137" s="45">
        <v>15.57</v>
      </c>
      <c r="I137" s="92">
        <f t="shared" ref="I137:I200" si="47">(IF(E137="Yes",(D137*(1+SY201920Growth)),D137))</f>
        <v>31.95</v>
      </c>
      <c r="J137" s="92">
        <f t="shared" ref="J137:J200" si="48">(IF(E137="Yes",((C137*(1+SY201920Growth))*(1+SY202021Growth)),C137))</f>
        <v>31.95</v>
      </c>
      <c r="K137" s="92">
        <f t="shared" ref="K137:K200" si="49">(IF(E137="Yes",(((C137*(1+SY201920Growth))*(1+SY202021Growth))*(1+SY202122growth)),C137))</f>
        <v>31.95</v>
      </c>
      <c r="L137" s="92">
        <f t="shared" ref="L137:L200" si="50">(IF(E137="Yes",((((C137*(1+SY201920Growth))*(1+SY202021Growth))*(1+SY202122growth))*(1+SY202223growth)),C137))</f>
        <v>31.95</v>
      </c>
      <c r="N137" s="66">
        <f t="shared" si="44"/>
        <v>15.57</v>
      </c>
      <c r="O137" s="66">
        <f t="shared" si="44"/>
        <v>15.57</v>
      </c>
      <c r="P137" s="66">
        <f t="shared" si="44"/>
        <v>15.57</v>
      </c>
      <c r="Q137" s="66">
        <f t="shared" ref="O137:R200" si="51">-$G137+$H137</f>
        <v>15.57</v>
      </c>
      <c r="R137" s="66">
        <f t="shared" si="51"/>
        <v>15.57</v>
      </c>
      <c r="S137" s="41"/>
      <c r="T137" s="92">
        <v>37.57</v>
      </c>
      <c r="U137" s="92">
        <f t="shared" si="45"/>
        <v>47.52</v>
      </c>
      <c r="V137" s="92">
        <f t="shared" si="45"/>
        <v>47.52</v>
      </c>
      <c r="W137" s="92">
        <f t="shared" si="45"/>
        <v>47.52</v>
      </c>
      <c r="X137" s="92">
        <f t="shared" ref="X137" si="52">ROUND(SUM(L137,R137),2)</f>
        <v>47.52</v>
      </c>
      <c r="Z137" s="74">
        <v>58.5</v>
      </c>
      <c r="AA137" s="74">
        <v>17</v>
      </c>
      <c r="AB137" s="74"/>
      <c r="AC137" s="74"/>
      <c r="AD137" s="74"/>
    </row>
    <row r="138" spans="1:30" x14ac:dyDescent="0.25">
      <c r="A138" s="79" t="s">
        <v>251</v>
      </c>
      <c r="B138" s="79" t="s">
        <v>798</v>
      </c>
      <c r="C138" s="75">
        <v>905.56</v>
      </c>
      <c r="D138" s="75">
        <v>905.56</v>
      </c>
      <c r="E138" s="76" t="str">
        <f t="shared" ref="E138:E201" si="53">IF(C138&gt;100,"Yes","No")</f>
        <v>Yes</v>
      </c>
      <c r="F138" s="76" t="s">
        <v>666</v>
      </c>
      <c r="G138" s="45">
        <v>21.17</v>
      </c>
      <c r="H138" s="45">
        <v>0</v>
      </c>
      <c r="I138" s="92">
        <f t="shared" si="47"/>
        <v>905.56</v>
      </c>
      <c r="J138" s="92">
        <f t="shared" si="48"/>
        <v>914.56726330584627</v>
      </c>
      <c r="K138" s="92">
        <f t="shared" si="49"/>
        <v>934.23858110642414</v>
      </c>
      <c r="L138" s="92">
        <f t="shared" si="50"/>
        <v>962.41260991160345</v>
      </c>
      <c r="N138" s="66">
        <f t="shared" ref="N138:R201" si="54">-$G138+$H138</f>
        <v>-21.17</v>
      </c>
      <c r="O138" s="66">
        <f t="shared" si="51"/>
        <v>-21.17</v>
      </c>
      <c r="P138" s="66">
        <f t="shared" si="51"/>
        <v>-21.17</v>
      </c>
      <c r="Q138" s="66">
        <f t="shared" si="51"/>
        <v>-21.17</v>
      </c>
      <c r="R138" s="66">
        <f t="shared" si="51"/>
        <v>-21.17</v>
      </c>
      <c r="S138" s="41"/>
      <c r="T138" s="92">
        <v>922.12</v>
      </c>
      <c r="U138" s="92">
        <f t="shared" ref="U138:X201" si="55">ROUND(SUM(I138,O138),2)</f>
        <v>884.39</v>
      </c>
      <c r="V138" s="92">
        <f t="shared" si="55"/>
        <v>893.4</v>
      </c>
      <c r="W138" s="92">
        <f t="shared" si="55"/>
        <v>913.07</v>
      </c>
      <c r="X138" s="92">
        <f t="shared" si="55"/>
        <v>941.24</v>
      </c>
      <c r="Z138" s="74">
        <v>887.79</v>
      </c>
      <c r="AA138" s="74">
        <v>-36.399999999999977</v>
      </c>
      <c r="AB138" s="74"/>
      <c r="AC138" s="74"/>
      <c r="AD138" s="74"/>
    </row>
    <row r="139" spans="1:30" x14ac:dyDescent="0.25">
      <c r="A139" s="79" t="s">
        <v>253</v>
      </c>
      <c r="B139" s="79" t="s">
        <v>799</v>
      </c>
      <c r="C139" s="75">
        <v>1250.49</v>
      </c>
      <c r="D139" s="75">
        <v>1250.49</v>
      </c>
      <c r="E139" s="76" t="str">
        <f t="shared" si="53"/>
        <v>Yes</v>
      </c>
      <c r="F139" s="76" t="s">
        <v>666</v>
      </c>
      <c r="G139" s="45">
        <v>0</v>
      </c>
      <c r="H139" s="45">
        <v>3</v>
      </c>
      <c r="I139" s="92">
        <f t="shared" si="47"/>
        <v>1250.49</v>
      </c>
      <c r="J139" s="92">
        <f t="shared" si="48"/>
        <v>1262.9281517418258</v>
      </c>
      <c r="K139" s="92">
        <f t="shared" si="49"/>
        <v>1290.0923221959588</v>
      </c>
      <c r="L139" s="92">
        <f t="shared" si="50"/>
        <v>1328.9979068955797</v>
      </c>
      <c r="N139" s="66">
        <f t="shared" si="54"/>
        <v>3</v>
      </c>
      <c r="O139" s="66">
        <f t="shared" si="51"/>
        <v>3</v>
      </c>
      <c r="P139" s="66">
        <f t="shared" si="51"/>
        <v>3</v>
      </c>
      <c r="Q139" s="66">
        <f t="shared" si="51"/>
        <v>3</v>
      </c>
      <c r="R139" s="66">
        <f t="shared" si="51"/>
        <v>3</v>
      </c>
      <c r="S139" s="41"/>
      <c r="T139" s="92">
        <v>1270.56</v>
      </c>
      <c r="U139" s="92">
        <f t="shared" si="55"/>
        <v>1253.49</v>
      </c>
      <c r="V139" s="92">
        <f t="shared" si="55"/>
        <v>1265.93</v>
      </c>
      <c r="W139" s="92">
        <f t="shared" si="55"/>
        <v>1293.0899999999999</v>
      </c>
      <c r="X139" s="92">
        <f t="shared" si="55"/>
        <v>1332</v>
      </c>
      <c r="Z139" s="74">
        <v>1272.47</v>
      </c>
      <c r="AA139" s="74">
        <v>0</v>
      </c>
      <c r="AB139" s="74"/>
      <c r="AC139" s="74"/>
      <c r="AD139" s="74"/>
    </row>
    <row r="140" spans="1:30" x14ac:dyDescent="0.25">
      <c r="A140" s="79" t="s">
        <v>255</v>
      </c>
      <c r="B140" s="79" t="s">
        <v>800</v>
      </c>
      <c r="C140" s="75">
        <v>242.8</v>
      </c>
      <c r="D140" s="75">
        <v>242.8</v>
      </c>
      <c r="E140" s="76" t="str">
        <f t="shared" si="53"/>
        <v>Yes</v>
      </c>
      <c r="F140" s="76" t="s">
        <v>668</v>
      </c>
      <c r="G140" s="45">
        <v>0</v>
      </c>
      <c r="H140" s="45">
        <v>0</v>
      </c>
      <c r="I140" s="92">
        <f t="shared" si="47"/>
        <v>242.8</v>
      </c>
      <c r="J140" s="92">
        <f t="shared" si="48"/>
        <v>245.21503989869197</v>
      </c>
      <c r="K140" s="92">
        <f t="shared" si="49"/>
        <v>250.48934084173308</v>
      </c>
      <c r="L140" s="92">
        <f t="shared" si="50"/>
        <v>258.04340042243183</v>
      </c>
      <c r="N140" s="66">
        <f t="shared" si="54"/>
        <v>0</v>
      </c>
      <c r="O140" s="66">
        <f t="shared" si="51"/>
        <v>0</v>
      </c>
      <c r="P140" s="66">
        <f t="shared" si="51"/>
        <v>0</v>
      </c>
      <c r="Q140" s="66">
        <f t="shared" si="51"/>
        <v>0</v>
      </c>
      <c r="R140" s="66">
        <f t="shared" si="51"/>
        <v>0</v>
      </c>
      <c r="S140" s="41"/>
      <c r="T140" s="92">
        <v>245.25</v>
      </c>
      <c r="U140" s="92">
        <f t="shared" si="55"/>
        <v>242.8</v>
      </c>
      <c r="V140" s="92">
        <f t="shared" si="55"/>
        <v>245.22</v>
      </c>
      <c r="W140" s="92">
        <f t="shared" si="55"/>
        <v>250.49</v>
      </c>
      <c r="X140" s="92">
        <f t="shared" si="55"/>
        <v>258.04000000000002</v>
      </c>
      <c r="Z140" s="74">
        <v>243.89</v>
      </c>
      <c r="AA140" s="74">
        <v>0</v>
      </c>
      <c r="AB140" s="74"/>
      <c r="AC140" s="74"/>
      <c r="AD140" s="74"/>
    </row>
    <row r="141" spans="1:30" x14ac:dyDescent="0.25">
      <c r="A141" s="79" t="s">
        <v>257</v>
      </c>
      <c r="B141" s="79" t="s">
        <v>801</v>
      </c>
      <c r="C141" s="75">
        <v>824.98</v>
      </c>
      <c r="D141" s="75">
        <v>824.98</v>
      </c>
      <c r="E141" s="76" t="str">
        <f t="shared" si="53"/>
        <v>Yes</v>
      </c>
      <c r="F141" s="76" t="s">
        <v>666</v>
      </c>
      <c r="G141" s="45">
        <v>42.3</v>
      </c>
      <c r="H141" s="45">
        <v>0</v>
      </c>
      <c r="I141" s="92">
        <f t="shared" si="47"/>
        <v>824.98</v>
      </c>
      <c r="J141" s="92">
        <f t="shared" si="48"/>
        <v>833.18576447950124</v>
      </c>
      <c r="K141" s="92">
        <f t="shared" si="49"/>
        <v>851.10665736249166</v>
      </c>
      <c r="L141" s="92">
        <f t="shared" si="50"/>
        <v>876.77365931012275</v>
      </c>
      <c r="N141" s="66">
        <f t="shared" si="54"/>
        <v>-42.3</v>
      </c>
      <c r="O141" s="66">
        <f t="shared" si="51"/>
        <v>-42.3</v>
      </c>
      <c r="P141" s="66">
        <f t="shared" si="51"/>
        <v>-42.3</v>
      </c>
      <c r="Q141" s="66">
        <f t="shared" si="51"/>
        <v>-42.3</v>
      </c>
      <c r="R141" s="66">
        <f t="shared" si="51"/>
        <v>-42.3</v>
      </c>
      <c r="S141" s="41"/>
      <c r="T141" s="92">
        <v>772.32</v>
      </c>
      <c r="U141" s="92">
        <f t="shared" si="55"/>
        <v>782.68</v>
      </c>
      <c r="V141" s="92">
        <f t="shared" si="55"/>
        <v>790.89</v>
      </c>
      <c r="W141" s="92">
        <f t="shared" si="55"/>
        <v>808.81</v>
      </c>
      <c r="X141" s="92">
        <f t="shared" si="55"/>
        <v>834.47</v>
      </c>
      <c r="Z141" s="74">
        <v>770.45</v>
      </c>
      <c r="AA141" s="74">
        <v>-26</v>
      </c>
      <c r="AB141" s="74"/>
      <c r="AC141" s="74"/>
      <c r="AD141" s="74"/>
    </row>
    <row r="142" spans="1:30" x14ac:dyDescent="0.25">
      <c r="A142" s="79" t="s">
        <v>259</v>
      </c>
      <c r="B142" s="79" t="s">
        <v>802</v>
      </c>
      <c r="C142" s="75">
        <v>50.46</v>
      </c>
      <c r="D142" s="75">
        <v>50.46</v>
      </c>
      <c r="E142" s="76" t="str">
        <f t="shared" si="53"/>
        <v>No</v>
      </c>
      <c r="F142" s="76" t="s">
        <v>666</v>
      </c>
      <c r="G142" s="45">
        <v>0</v>
      </c>
      <c r="H142" s="45">
        <v>69.83</v>
      </c>
      <c r="I142" s="92">
        <f t="shared" si="47"/>
        <v>50.46</v>
      </c>
      <c r="J142" s="92">
        <f t="shared" si="48"/>
        <v>50.46</v>
      </c>
      <c r="K142" s="92">
        <f t="shared" si="49"/>
        <v>50.46</v>
      </c>
      <c r="L142" s="92">
        <f t="shared" si="50"/>
        <v>50.46</v>
      </c>
      <c r="N142" s="66">
        <f t="shared" si="54"/>
        <v>69.83</v>
      </c>
      <c r="O142" s="66">
        <f t="shared" si="51"/>
        <v>69.83</v>
      </c>
      <c r="P142" s="66">
        <f t="shared" si="51"/>
        <v>69.83</v>
      </c>
      <c r="Q142" s="66">
        <f t="shared" si="51"/>
        <v>69.83</v>
      </c>
      <c r="R142" s="66">
        <f t="shared" si="51"/>
        <v>69.83</v>
      </c>
      <c r="S142" s="41"/>
      <c r="T142" s="92">
        <v>124.83</v>
      </c>
      <c r="U142" s="92">
        <f t="shared" si="55"/>
        <v>120.29</v>
      </c>
      <c r="V142" s="92">
        <f t="shared" si="55"/>
        <v>120.29</v>
      </c>
      <c r="W142" s="92">
        <f t="shared" si="55"/>
        <v>120.29</v>
      </c>
      <c r="X142" s="92">
        <f t="shared" si="55"/>
        <v>120.29</v>
      </c>
      <c r="Z142" s="74">
        <v>144.80000000000001</v>
      </c>
      <c r="AA142" s="74">
        <v>44.000000000000014</v>
      </c>
      <c r="AB142" s="74"/>
      <c r="AC142" s="74"/>
      <c r="AD142" s="74"/>
    </row>
    <row r="143" spans="1:30" x14ac:dyDescent="0.25">
      <c r="A143" s="79" t="s">
        <v>261</v>
      </c>
      <c r="B143" s="79" t="s">
        <v>803</v>
      </c>
      <c r="C143" s="75">
        <v>561.32000000000005</v>
      </c>
      <c r="D143" s="75">
        <v>561.32000000000005</v>
      </c>
      <c r="E143" s="76" t="str">
        <f t="shared" si="53"/>
        <v>Yes</v>
      </c>
      <c r="F143" s="76" t="s">
        <v>666</v>
      </c>
      <c r="G143" s="45">
        <v>0</v>
      </c>
      <c r="H143" s="45">
        <v>0</v>
      </c>
      <c r="I143" s="92">
        <f t="shared" si="47"/>
        <v>561.32000000000005</v>
      </c>
      <c r="J143" s="92">
        <f t="shared" si="48"/>
        <v>566.90323803926594</v>
      </c>
      <c r="K143" s="92">
        <f t="shared" si="49"/>
        <v>579.0966919327908</v>
      </c>
      <c r="L143" s="92">
        <f t="shared" si="50"/>
        <v>596.56063231103553</v>
      </c>
      <c r="N143" s="66">
        <f t="shared" si="54"/>
        <v>0</v>
      </c>
      <c r="O143" s="66">
        <f t="shared" si="51"/>
        <v>0</v>
      </c>
      <c r="P143" s="66">
        <f t="shared" si="51"/>
        <v>0</v>
      </c>
      <c r="Q143" s="66">
        <f t="shared" si="51"/>
        <v>0</v>
      </c>
      <c r="R143" s="66">
        <f t="shared" si="51"/>
        <v>0</v>
      </c>
      <c r="S143" s="41"/>
      <c r="T143" s="92">
        <v>523.24</v>
      </c>
      <c r="U143" s="92">
        <f t="shared" si="55"/>
        <v>561.32000000000005</v>
      </c>
      <c r="V143" s="92">
        <f t="shared" si="55"/>
        <v>566.9</v>
      </c>
      <c r="W143" s="92">
        <f t="shared" si="55"/>
        <v>579.1</v>
      </c>
      <c r="X143" s="92">
        <f t="shared" si="55"/>
        <v>596.55999999999995</v>
      </c>
      <c r="Z143" s="74">
        <v>522.54999999999995</v>
      </c>
      <c r="AA143" s="74">
        <v>0</v>
      </c>
      <c r="AB143" s="74"/>
      <c r="AC143" s="74"/>
      <c r="AD143" s="74"/>
    </row>
    <row r="144" spans="1:30" x14ac:dyDescent="0.25">
      <c r="A144" s="79" t="s">
        <v>263</v>
      </c>
      <c r="B144" s="79" t="s">
        <v>804</v>
      </c>
      <c r="C144" s="75">
        <v>342.65</v>
      </c>
      <c r="D144" s="75">
        <v>342.65</v>
      </c>
      <c r="E144" s="76" t="str">
        <f t="shared" si="53"/>
        <v>Yes</v>
      </c>
      <c r="F144" s="76" t="s">
        <v>666</v>
      </c>
      <c r="G144" s="45">
        <v>0</v>
      </c>
      <c r="H144" s="45">
        <v>0</v>
      </c>
      <c r="I144" s="92">
        <f t="shared" si="47"/>
        <v>342.65</v>
      </c>
      <c r="J144" s="92">
        <f t="shared" si="48"/>
        <v>346.05821013709556</v>
      </c>
      <c r="K144" s="92">
        <f t="shared" si="49"/>
        <v>353.50153475873083</v>
      </c>
      <c r="L144" s="92">
        <f t="shared" si="50"/>
        <v>364.16215467358427</v>
      </c>
      <c r="N144" s="66">
        <f t="shared" si="54"/>
        <v>0</v>
      </c>
      <c r="O144" s="66">
        <f t="shared" si="51"/>
        <v>0</v>
      </c>
      <c r="P144" s="66">
        <f t="shared" si="51"/>
        <v>0</v>
      </c>
      <c r="Q144" s="66">
        <f t="shared" si="51"/>
        <v>0</v>
      </c>
      <c r="R144" s="66">
        <f t="shared" si="51"/>
        <v>0</v>
      </c>
      <c r="S144" s="41"/>
      <c r="T144" s="92">
        <v>314.14999999999998</v>
      </c>
      <c r="U144" s="92">
        <f t="shared" si="55"/>
        <v>342.65</v>
      </c>
      <c r="V144" s="92">
        <f t="shared" si="55"/>
        <v>346.06</v>
      </c>
      <c r="W144" s="92">
        <f t="shared" si="55"/>
        <v>353.5</v>
      </c>
      <c r="X144" s="92">
        <f t="shared" si="55"/>
        <v>364.16</v>
      </c>
      <c r="Z144" s="74">
        <v>302.74</v>
      </c>
      <c r="AA144" s="74">
        <v>0</v>
      </c>
      <c r="AB144" s="74"/>
      <c r="AC144" s="74"/>
      <c r="AD144" s="74"/>
    </row>
    <row r="145" spans="1:30" x14ac:dyDescent="0.25">
      <c r="A145" s="79" t="s">
        <v>265</v>
      </c>
      <c r="B145" s="79" t="s">
        <v>805</v>
      </c>
      <c r="C145" s="75">
        <v>640.69000000000005</v>
      </c>
      <c r="D145" s="75">
        <v>640.69000000000005</v>
      </c>
      <c r="E145" s="76" t="str">
        <f t="shared" si="53"/>
        <v>Yes</v>
      </c>
      <c r="F145" s="76" t="s">
        <v>668</v>
      </c>
      <c r="G145" s="45">
        <v>14.4</v>
      </c>
      <c r="H145" s="45">
        <v>0</v>
      </c>
      <c r="I145" s="92">
        <f t="shared" si="47"/>
        <v>640.69000000000005</v>
      </c>
      <c r="J145" s="92">
        <f t="shared" si="48"/>
        <v>647.06270145260692</v>
      </c>
      <c r="K145" s="92">
        <f t="shared" si="49"/>
        <v>660.98029565028821</v>
      </c>
      <c r="L145" s="92">
        <f t="shared" si="50"/>
        <v>680.91361703726466</v>
      </c>
      <c r="N145" s="66">
        <f t="shared" si="54"/>
        <v>-14.4</v>
      </c>
      <c r="O145" s="66">
        <f t="shared" si="51"/>
        <v>-14.4</v>
      </c>
      <c r="P145" s="66">
        <f t="shared" si="51"/>
        <v>-14.4</v>
      </c>
      <c r="Q145" s="66">
        <f t="shared" si="51"/>
        <v>-14.4</v>
      </c>
      <c r="R145" s="66">
        <f t="shared" si="51"/>
        <v>-14.4</v>
      </c>
      <c r="S145" s="41"/>
      <c r="T145" s="92">
        <v>614.9</v>
      </c>
      <c r="U145" s="92">
        <f t="shared" si="55"/>
        <v>626.29</v>
      </c>
      <c r="V145" s="92">
        <f t="shared" si="55"/>
        <v>632.66</v>
      </c>
      <c r="W145" s="92">
        <f t="shared" si="55"/>
        <v>646.58000000000004</v>
      </c>
      <c r="X145" s="92">
        <f t="shared" si="55"/>
        <v>666.51</v>
      </c>
      <c r="Z145" s="74">
        <v>614.53</v>
      </c>
      <c r="AA145" s="74">
        <v>-15</v>
      </c>
      <c r="AB145" s="74"/>
      <c r="AC145" s="74"/>
      <c r="AD145" s="74"/>
    </row>
    <row r="146" spans="1:30" x14ac:dyDescent="0.25">
      <c r="A146" s="79" t="s">
        <v>267</v>
      </c>
      <c r="B146" s="79" t="s">
        <v>806</v>
      </c>
      <c r="C146" s="75">
        <v>677.99</v>
      </c>
      <c r="D146" s="75">
        <v>677.99</v>
      </c>
      <c r="E146" s="76" t="str">
        <f t="shared" si="53"/>
        <v>Yes</v>
      </c>
      <c r="F146" s="76" t="s">
        <v>666</v>
      </c>
      <c r="G146" s="45">
        <v>19.02</v>
      </c>
      <c r="H146" s="45">
        <v>0</v>
      </c>
      <c r="I146" s="92">
        <f t="shared" si="47"/>
        <v>677.99</v>
      </c>
      <c r="J146" s="92">
        <f t="shared" si="48"/>
        <v>684.73371046505008</v>
      </c>
      <c r="K146" s="92">
        <f t="shared" si="49"/>
        <v>699.46156588668293</v>
      </c>
      <c r="L146" s="92">
        <f t="shared" si="50"/>
        <v>720.5553750099034</v>
      </c>
      <c r="N146" s="66">
        <f t="shared" si="54"/>
        <v>-19.02</v>
      </c>
      <c r="O146" s="66">
        <f t="shared" si="51"/>
        <v>-19.02</v>
      </c>
      <c r="P146" s="66">
        <f t="shared" si="51"/>
        <v>-19.02</v>
      </c>
      <c r="Q146" s="66">
        <f t="shared" si="51"/>
        <v>-19.02</v>
      </c>
      <c r="R146" s="66">
        <f t="shared" si="51"/>
        <v>-19.02</v>
      </c>
      <c r="S146" s="41"/>
      <c r="T146" s="92">
        <v>691.8</v>
      </c>
      <c r="U146" s="92">
        <f t="shared" si="55"/>
        <v>658.97</v>
      </c>
      <c r="V146" s="92">
        <f t="shared" si="55"/>
        <v>665.71</v>
      </c>
      <c r="W146" s="92">
        <f t="shared" si="55"/>
        <v>680.44</v>
      </c>
      <c r="X146" s="92">
        <f t="shared" si="55"/>
        <v>701.54</v>
      </c>
      <c r="Z146" s="74">
        <v>675.85</v>
      </c>
      <c r="AA146" s="74">
        <v>-14</v>
      </c>
      <c r="AB146" s="74"/>
      <c r="AC146" s="74"/>
      <c r="AD146" s="74"/>
    </row>
    <row r="147" spans="1:30" x14ac:dyDescent="0.25">
      <c r="A147" s="79" t="s">
        <v>269</v>
      </c>
      <c r="B147" s="79" t="s">
        <v>807</v>
      </c>
      <c r="C147" s="75">
        <v>91.75</v>
      </c>
      <c r="D147" s="75">
        <v>91.75</v>
      </c>
      <c r="E147" s="76" t="str">
        <f t="shared" si="53"/>
        <v>No</v>
      </c>
      <c r="F147" s="76" t="s">
        <v>666</v>
      </c>
      <c r="G147" s="45">
        <v>0</v>
      </c>
      <c r="H147" s="45">
        <v>37.75</v>
      </c>
      <c r="I147" s="92">
        <f t="shared" si="47"/>
        <v>91.75</v>
      </c>
      <c r="J147" s="92">
        <f t="shared" si="48"/>
        <v>91.75</v>
      </c>
      <c r="K147" s="92">
        <f t="shared" si="49"/>
        <v>91.75</v>
      </c>
      <c r="L147" s="92">
        <f t="shared" si="50"/>
        <v>91.75</v>
      </c>
      <c r="N147" s="66">
        <f t="shared" si="54"/>
        <v>37.75</v>
      </c>
      <c r="O147" s="66">
        <f t="shared" si="51"/>
        <v>37.75</v>
      </c>
      <c r="P147" s="66">
        <f t="shared" si="51"/>
        <v>37.75</v>
      </c>
      <c r="Q147" s="66">
        <f t="shared" si="51"/>
        <v>37.75</v>
      </c>
      <c r="R147" s="66">
        <f t="shared" si="51"/>
        <v>37.75</v>
      </c>
      <c r="S147" s="41"/>
      <c r="T147" s="92">
        <v>132.56</v>
      </c>
      <c r="U147" s="92">
        <f t="shared" si="55"/>
        <v>129.5</v>
      </c>
      <c r="V147" s="92">
        <f t="shared" si="55"/>
        <v>129.5</v>
      </c>
      <c r="W147" s="92">
        <f t="shared" si="55"/>
        <v>129.5</v>
      </c>
      <c r="X147" s="92">
        <f t="shared" si="55"/>
        <v>129.5</v>
      </c>
      <c r="Z147" s="74">
        <v>153.75</v>
      </c>
      <c r="AA147" s="74">
        <v>33.599999999999994</v>
      </c>
      <c r="AB147" s="74"/>
      <c r="AC147" s="74"/>
      <c r="AD147" s="74"/>
    </row>
    <row r="148" spans="1:30" x14ac:dyDescent="0.25">
      <c r="A148" s="79" t="s">
        <v>271</v>
      </c>
      <c r="B148" s="79" t="s">
        <v>808</v>
      </c>
      <c r="C148" s="75">
        <v>825.67</v>
      </c>
      <c r="D148" s="75">
        <v>825.67</v>
      </c>
      <c r="E148" s="76" t="str">
        <f t="shared" si="53"/>
        <v>Yes</v>
      </c>
      <c r="F148" s="76" t="s">
        <v>666</v>
      </c>
      <c r="G148" s="45">
        <v>0</v>
      </c>
      <c r="H148" s="45">
        <v>0</v>
      </c>
      <c r="I148" s="92">
        <f t="shared" si="47"/>
        <v>825.67</v>
      </c>
      <c r="J148" s="92">
        <f t="shared" si="48"/>
        <v>833.88262764890021</v>
      </c>
      <c r="K148" s="92">
        <f t="shared" si="49"/>
        <v>851.81850927839264</v>
      </c>
      <c r="L148" s="92">
        <f t="shared" si="50"/>
        <v>877.50697869353064</v>
      </c>
      <c r="N148" s="66">
        <f t="shared" si="54"/>
        <v>0</v>
      </c>
      <c r="O148" s="66">
        <f t="shared" si="51"/>
        <v>0</v>
      </c>
      <c r="P148" s="66">
        <f t="shared" si="51"/>
        <v>0</v>
      </c>
      <c r="Q148" s="66">
        <f t="shared" si="51"/>
        <v>0</v>
      </c>
      <c r="R148" s="66">
        <f t="shared" si="51"/>
        <v>0</v>
      </c>
      <c r="S148" s="41"/>
      <c r="T148" s="92">
        <v>805.34</v>
      </c>
      <c r="U148" s="92">
        <f t="shared" si="55"/>
        <v>825.67</v>
      </c>
      <c r="V148" s="92">
        <f t="shared" si="55"/>
        <v>833.88</v>
      </c>
      <c r="W148" s="92">
        <f t="shared" si="55"/>
        <v>851.82</v>
      </c>
      <c r="X148" s="92">
        <f t="shared" si="55"/>
        <v>877.51</v>
      </c>
      <c r="Z148" s="74">
        <v>800.61</v>
      </c>
      <c r="AA148" s="74">
        <v>0</v>
      </c>
      <c r="AB148" s="74"/>
      <c r="AC148" s="74"/>
      <c r="AD148" s="74"/>
    </row>
    <row r="149" spans="1:30" x14ac:dyDescent="0.25">
      <c r="A149" s="79" t="s">
        <v>273</v>
      </c>
      <c r="B149" s="79" t="s">
        <v>809</v>
      </c>
      <c r="C149" s="75">
        <v>823.39</v>
      </c>
      <c r="D149" s="75">
        <v>823.39</v>
      </c>
      <c r="E149" s="76" t="str">
        <f t="shared" si="53"/>
        <v>Yes</v>
      </c>
      <c r="F149" s="76" t="s">
        <v>666</v>
      </c>
      <c r="G149" s="45">
        <v>0</v>
      </c>
      <c r="H149" s="45">
        <v>0</v>
      </c>
      <c r="I149" s="92">
        <f t="shared" si="47"/>
        <v>823.39</v>
      </c>
      <c r="J149" s="92">
        <f t="shared" si="48"/>
        <v>831.57994935001636</v>
      </c>
      <c r="K149" s="92">
        <f t="shared" si="49"/>
        <v>849.46630294758893</v>
      </c>
      <c r="L149" s="92">
        <f t="shared" si="50"/>
        <v>875.08383638313887</v>
      </c>
      <c r="N149" s="66">
        <f t="shared" si="54"/>
        <v>0</v>
      </c>
      <c r="O149" s="66">
        <f t="shared" si="51"/>
        <v>0</v>
      </c>
      <c r="P149" s="66">
        <f t="shared" si="51"/>
        <v>0</v>
      </c>
      <c r="Q149" s="66">
        <f t="shared" si="51"/>
        <v>0</v>
      </c>
      <c r="R149" s="66">
        <f t="shared" si="51"/>
        <v>0</v>
      </c>
      <c r="S149" s="41"/>
      <c r="T149" s="92">
        <v>805</v>
      </c>
      <c r="U149" s="92">
        <f t="shared" si="55"/>
        <v>823.39</v>
      </c>
      <c r="V149" s="92">
        <f t="shared" si="55"/>
        <v>831.58</v>
      </c>
      <c r="W149" s="92">
        <f t="shared" si="55"/>
        <v>849.47</v>
      </c>
      <c r="X149" s="92">
        <f t="shared" si="55"/>
        <v>875.08</v>
      </c>
      <c r="Z149" s="74">
        <v>828.83</v>
      </c>
      <c r="AA149" s="74">
        <v>0</v>
      </c>
      <c r="AB149" s="74"/>
      <c r="AC149" s="74"/>
      <c r="AD149" s="74"/>
    </row>
    <row r="150" spans="1:30" x14ac:dyDescent="0.25">
      <c r="A150" s="79" t="s">
        <v>275</v>
      </c>
      <c r="B150" s="79" t="s">
        <v>810</v>
      </c>
      <c r="C150" s="75">
        <v>254.41</v>
      </c>
      <c r="D150" s="75">
        <v>254.41</v>
      </c>
      <c r="E150" s="76" t="str">
        <f t="shared" si="53"/>
        <v>Yes</v>
      </c>
      <c r="F150" s="76" t="s">
        <v>666</v>
      </c>
      <c r="G150" s="45">
        <v>0</v>
      </c>
      <c r="H150" s="45">
        <v>0</v>
      </c>
      <c r="I150" s="92">
        <f t="shared" si="47"/>
        <v>254.41</v>
      </c>
      <c r="J150" s="92">
        <f t="shared" si="48"/>
        <v>256.9405201837983</v>
      </c>
      <c r="K150" s="92">
        <f t="shared" si="49"/>
        <v>262.46702307885221</v>
      </c>
      <c r="L150" s="92">
        <f t="shared" si="50"/>
        <v>270.38229613455883</v>
      </c>
      <c r="N150" s="66">
        <f t="shared" si="54"/>
        <v>0</v>
      </c>
      <c r="O150" s="66">
        <f t="shared" si="51"/>
        <v>0</v>
      </c>
      <c r="P150" s="66">
        <f t="shared" si="51"/>
        <v>0</v>
      </c>
      <c r="Q150" s="66">
        <f t="shared" si="51"/>
        <v>0</v>
      </c>
      <c r="R150" s="66">
        <f t="shared" si="51"/>
        <v>0</v>
      </c>
      <c r="S150" s="41"/>
      <c r="T150" s="92">
        <v>259.27</v>
      </c>
      <c r="U150" s="92">
        <f t="shared" si="55"/>
        <v>254.41</v>
      </c>
      <c r="V150" s="92">
        <f t="shared" si="55"/>
        <v>256.94</v>
      </c>
      <c r="W150" s="92">
        <f t="shared" si="55"/>
        <v>262.47000000000003</v>
      </c>
      <c r="X150" s="92">
        <f t="shared" si="55"/>
        <v>270.38</v>
      </c>
      <c r="Z150" s="74">
        <v>254.66</v>
      </c>
      <c r="AA150" s="74">
        <v>0</v>
      </c>
      <c r="AB150" s="74"/>
      <c r="AC150" s="74"/>
      <c r="AD150" s="74"/>
    </row>
    <row r="151" spans="1:30" x14ac:dyDescent="0.25">
      <c r="A151" s="79" t="s">
        <v>277</v>
      </c>
      <c r="B151" s="79" t="s">
        <v>811</v>
      </c>
      <c r="C151" s="75">
        <v>2974</v>
      </c>
      <c r="D151" s="75">
        <v>2974</v>
      </c>
      <c r="E151" s="76" t="str">
        <f t="shared" si="53"/>
        <v>Yes</v>
      </c>
      <c r="F151" s="76" t="s">
        <v>666</v>
      </c>
      <c r="G151" s="45">
        <v>27.35</v>
      </c>
      <c r="H151" s="45">
        <v>0</v>
      </c>
      <c r="I151" s="92">
        <f t="shared" si="47"/>
        <v>2974</v>
      </c>
      <c r="J151" s="92">
        <f t="shared" si="48"/>
        <v>3003.5812547722812</v>
      </c>
      <c r="K151" s="92">
        <f t="shared" si="49"/>
        <v>3068.1849244782297</v>
      </c>
      <c r="L151" s="92">
        <f t="shared" si="50"/>
        <v>3160.7128206602642</v>
      </c>
      <c r="N151" s="66">
        <f t="shared" si="54"/>
        <v>-27.35</v>
      </c>
      <c r="O151" s="66">
        <f t="shared" si="51"/>
        <v>-27.35</v>
      </c>
      <c r="P151" s="66">
        <f t="shared" si="51"/>
        <v>-27.35</v>
      </c>
      <c r="Q151" s="66">
        <f t="shared" si="51"/>
        <v>-27.35</v>
      </c>
      <c r="R151" s="66">
        <f t="shared" si="51"/>
        <v>-27.35</v>
      </c>
      <c r="S151" s="41"/>
      <c r="T151" s="92">
        <v>2875.9</v>
      </c>
      <c r="U151" s="92">
        <f t="shared" si="55"/>
        <v>2946.65</v>
      </c>
      <c r="V151" s="92">
        <f t="shared" si="55"/>
        <v>2976.23</v>
      </c>
      <c r="W151" s="92">
        <f t="shared" si="55"/>
        <v>3040.83</v>
      </c>
      <c r="X151" s="92">
        <f t="shared" si="55"/>
        <v>3133.36</v>
      </c>
      <c r="Z151" s="74">
        <v>2780.61</v>
      </c>
      <c r="AA151" s="74">
        <v>-20.599999999999909</v>
      </c>
      <c r="AB151" s="74"/>
      <c r="AC151" s="74"/>
      <c r="AD151" s="74"/>
    </row>
    <row r="152" spans="1:30" x14ac:dyDescent="0.25">
      <c r="A152" s="79" t="s">
        <v>279</v>
      </c>
      <c r="B152" s="79" t="s">
        <v>812</v>
      </c>
      <c r="C152" s="75">
        <v>370.29</v>
      </c>
      <c r="D152" s="75">
        <v>370.29</v>
      </c>
      <c r="E152" s="76" t="str">
        <f t="shared" si="53"/>
        <v>Yes</v>
      </c>
      <c r="F152" s="76" t="s">
        <v>666</v>
      </c>
      <c r="G152" s="45">
        <v>0</v>
      </c>
      <c r="H152" s="45">
        <v>0</v>
      </c>
      <c r="I152" s="92">
        <f t="shared" si="47"/>
        <v>370.29</v>
      </c>
      <c r="J152" s="92">
        <f t="shared" si="48"/>
        <v>373.9731347779516</v>
      </c>
      <c r="K152" s="92">
        <f t="shared" si="49"/>
        <v>382.01687817250968</v>
      </c>
      <c r="L152" s="92">
        <f t="shared" si="50"/>
        <v>393.53744127851024</v>
      </c>
      <c r="N152" s="66">
        <f t="shared" si="54"/>
        <v>0</v>
      </c>
      <c r="O152" s="66">
        <f t="shared" si="51"/>
        <v>0</v>
      </c>
      <c r="P152" s="66">
        <f t="shared" si="51"/>
        <v>0</v>
      </c>
      <c r="Q152" s="66">
        <f t="shared" si="51"/>
        <v>0</v>
      </c>
      <c r="R152" s="66">
        <f t="shared" si="51"/>
        <v>0</v>
      </c>
      <c r="S152" s="41"/>
      <c r="T152" s="92">
        <v>385.65</v>
      </c>
      <c r="U152" s="92">
        <f t="shared" si="55"/>
        <v>370.29</v>
      </c>
      <c r="V152" s="92">
        <f t="shared" si="55"/>
        <v>373.97</v>
      </c>
      <c r="W152" s="92">
        <f t="shared" si="55"/>
        <v>382.02</v>
      </c>
      <c r="X152" s="92">
        <f t="shared" si="55"/>
        <v>393.54</v>
      </c>
      <c r="Z152" s="74">
        <v>398.53</v>
      </c>
      <c r="AA152" s="74">
        <v>0</v>
      </c>
      <c r="AB152" s="74"/>
      <c r="AC152" s="74"/>
      <c r="AD152" s="74"/>
    </row>
    <row r="153" spans="1:30" x14ac:dyDescent="0.25">
      <c r="A153" s="79" t="s">
        <v>281</v>
      </c>
      <c r="B153" s="79" t="s">
        <v>813</v>
      </c>
      <c r="C153" s="75">
        <v>3471.41</v>
      </c>
      <c r="D153" s="75">
        <v>3471.41</v>
      </c>
      <c r="E153" s="76" t="str">
        <f t="shared" si="53"/>
        <v>Yes</v>
      </c>
      <c r="F153" s="76" t="s">
        <v>666</v>
      </c>
      <c r="G153" s="45">
        <v>4.51</v>
      </c>
      <c r="H153" s="45">
        <v>0</v>
      </c>
      <c r="I153" s="92">
        <f t="shared" si="47"/>
        <v>3471.41</v>
      </c>
      <c r="J153" s="92">
        <f t="shared" si="48"/>
        <v>3505.9388041792349</v>
      </c>
      <c r="K153" s="92">
        <f t="shared" si="49"/>
        <v>3581.347622287482</v>
      </c>
      <c r="L153" s="92">
        <f t="shared" si="50"/>
        <v>3689.3510735602717</v>
      </c>
      <c r="N153" s="66">
        <f t="shared" si="54"/>
        <v>-4.51</v>
      </c>
      <c r="O153" s="66">
        <f t="shared" si="51"/>
        <v>-4.51</v>
      </c>
      <c r="P153" s="66">
        <f t="shared" si="51"/>
        <v>-4.51</v>
      </c>
      <c r="Q153" s="66">
        <f t="shared" si="51"/>
        <v>-4.51</v>
      </c>
      <c r="R153" s="66">
        <f t="shared" si="51"/>
        <v>-4.51</v>
      </c>
      <c r="S153" s="41"/>
      <c r="T153" s="92">
        <v>3438.22</v>
      </c>
      <c r="U153" s="92">
        <f t="shared" si="55"/>
        <v>3466.9</v>
      </c>
      <c r="V153" s="92">
        <f t="shared" si="55"/>
        <v>3501.43</v>
      </c>
      <c r="W153" s="92">
        <f t="shared" si="55"/>
        <v>3576.84</v>
      </c>
      <c r="X153" s="92">
        <f t="shared" si="55"/>
        <v>3684.84</v>
      </c>
      <c r="Z153" s="74">
        <v>3504.92</v>
      </c>
      <c r="AA153" s="74">
        <v>-2</v>
      </c>
      <c r="AB153" s="74"/>
      <c r="AC153" s="74"/>
      <c r="AD153" s="74"/>
    </row>
    <row r="154" spans="1:30" x14ac:dyDescent="0.25">
      <c r="A154" s="79" t="s">
        <v>283</v>
      </c>
      <c r="B154" s="79" t="s">
        <v>814</v>
      </c>
      <c r="C154" s="75">
        <v>74.260000000000005</v>
      </c>
      <c r="D154" s="75">
        <v>74.260000000000005</v>
      </c>
      <c r="E154" s="76" t="str">
        <f t="shared" si="53"/>
        <v>No</v>
      </c>
      <c r="F154" s="76" t="s">
        <v>666</v>
      </c>
      <c r="G154" s="45">
        <v>9</v>
      </c>
      <c r="H154" s="45">
        <v>0</v>
      </c>
      <c r="I154" s="92">
        <f t="shared" si="47"/>
        <v>74.260000000000005</v>
      </c>
      <c r="J154" s="92">
        <f t="shared" si="48"/>
        <v>74.260000000000005</v>
      </c>
      <c r="K154" s="92">
        <f t="shared" si="49"/>
        <v>74.260000000000005</v>
      </c>
      <c r="L154" s="92">
        <f t="shared" si="50"/>
        <v>74.260000000000005</v>
      </c>
      <c r="N154" s="66">
        <f t="shared" si="54"/>
        <v>-9</v>
      </c>
      <c r="O154" s="66">
        <f t="shared" si="51"/>
        <v>-9</v>
      </c>
      <c r="P154" s="66">
        <f t="shared" si="51"/>
        <v>-9</v>
      </c>
      <c r="Q154" s="66">
        <f t="shared" si="51"/>
        <v>-9</v>
      </c>
      <c r="R154" s="66">
        <f t="shared" si="51"/>
        <v>-9</v>
      </c>
      <c r="S154" s="41"/>
      <c r="T154" s="92">
        <v>68.5</v>
      </c>
      <c r="U154" s="92">
        <f t="shared" si="55"/>
        <v>65.260000000000005</v>
      </c>
      <c r="V154" s="92">
        <f t="shared" si="55"/>
        <v>65.260000000000005</v>
      </c>
      <c r="W154" s="92">
        <f t="shared" si="55"/>
        <v>65.260000000000005</v>
      </c>
      <c r="X154" s="92">
        <f t="shared" si="55"/>
        <v>65.260000000000005</v>
      </c>
      <c r="Z154" s="74">
        <v>53.379999999999995</v>
      </c>
      <c r="AA154" s="74">
        <v>-9</v>
      </c>
      <c r="AB154" s="74"/>
      <c r="AC154" s="74"/>
      <c r="AD154" s="74"/>
    </row>
    <row r="155" spans="1:30" x14ac:dyDescent="0.25">
      <c r="A155" s="79" t="s">
        <v>285</v>
      </c>
      <c r="B155" s="79" t="s">
        <v>815</v>
      </c>
      <c r="C155" s="75">
        <v>649.27</v>
      </c>
      <c r="D155" s="75">
        <v>649.27</v>
      </c>
      <c r="E155" s="76" t="str">
        <f t="shared" si="53"/>
        <v>Yes</v>
      </c>
      <c r="F155" s="76" t="s">
        <v>666</v>
      </c>
      <c r="G155" s="45">
        <v>0</v>
      </c>
      <c r="H155" s="45">
        <v>0</v>
      </c>
      <c r="I155" s="92">
        <f t="shared" si="47"/>
        <v>649.27</v>
      </c>
      <c r="J155" s="92">
        <f t="shared" si="48"/>
        <v>655.72804347209114</v>
      </c>
      <c r="K155" s="92">
        <f t="shared" si="49"/>
        <v>669.83201947410225</v>
      </c>
      <c r="L155" s="92">
        <f t="shared" si="50"/>
        <v>690.03228415268654</v>
      </c>
      <c r="N155" s="66">
        <f t="shared" si="54"/>
        <v>0</v>
      </c>
      <c r="O155" s="66">
        <f t="shared" si="51"/>
        <v>0</v>
      </c>
      <c r="P155" s="66">
        <f t="shared" si="51"/>
        <v>0</v>
      </c>
      <c r="Q155" s="66">
        <f t="shared" si="51"/>
        <v>0</v>
      </c>
      <c r="R155" s="66">
        <f t="shared" si="51"/>
        <v>0</v>
      </c>
      <c r="S155" s="41"/>
      <c r="T155" s="92">
        <v>594.29</v>
      </c>
      <c r="U155" s="92">
        <f t="shared" si="55"/>
        <v>649.27</v>
      </c>
      <c r="V155" s="92">
        <f t="shared" si="55"/>
        <v>655.73</v>
      </c>
      <c r="W155" s="92">
        <f t="shared" si="55"/>
        <v>669.83</v>
      </c>
      <c r="X155" s="92">
        <f t="shared" si="55"/>
        <v>690.03</v>
      </c>
      <c r="Z155" s="74">
        <v>597.82000000000005</v>
      </c>
      <c r="AA155" s="74">
        <v>0</v>
      </c>
      <c r="AB155" s="74"/>
      <c r="AC155" s="74"/>
      <c r="AD155" s="74"/>
    </row>
    <row r="156" spans="1:30" x14ac:dyDescent="0.25">
      <c r="A156" s="79" t="s">
        <v>287</v>
      </c>
      <c r="B156" s="79" t="s">
        <v>816</v>
      </c>
      <c r="C156" s="75">
        <v>91.57</v>
      </c>
      <c r="D156" s="75">
        <v>91.57</v>
      </c>
      <c r="E156" s="76" t="str">
        <f t="shared" si="53"/>
        <v>No</v>
      </c>
      <c r="F156" s="76" t="s">
        <v>666</v>
      </c>
      <c r="G156" s="45">
        <v>0</v>
      </c>
      <c r="H156" s="45">
        <v>0</v>
      </c>
      <c r="I156" s="92">
        <f t="shared" si="47"/>
        <v>91.57</v>
      </c>
      <c r="J156" s="92">
        <f t="shared" si="48"/>
        <v>91.57</v>
      </c>
      <c r="K156" s="92">
        <f t="shared" si="49"/>
        <v>91.57</v>
      </c>
      <c r="L156" s="92">
        <f t="shared" si="50"/>
        <v>91.57</v>
      </c>
      <c r="N156" s="66">
        <f t="shared" si="54"/>
        <v>0</v>
      </c>
      <c r="O156" s="66">
        <f t="shared" si="51"/>
        <v>0</v>
      </c>
      <c r="P156" s="66">
        <f t="shared" si="51"/>
        <v>0</v>
      </c>
      <c r="Q156" s="66">
        <f t="shared" si="51"/>
        <v>0</v>
      </c>
      <c r="R156" s="66">
        <f t="shared" si="51"/>
        <v>0</v>
      </c>
      <c r="S156" s="41"/>
      <c r="T156" s="92">
        <v>82.34</v>
      </c>
      <c r="U156" s="92">
        <f t="shared" si="55"/>
        <v>91.57</v>
      </c>
      <c r="V156" s="92">
        <f t="shared" si="55"/>
        <v>91.57</v>
      </c>
      <c r="W156" s="92">
        <f t="shared" si="55"/>
        <v>91.57</v>
      </c>
      <c r="X156" s="92">
        <f t="shared" si="55"/>
        <v>91.57</v>
      </c>
      <c r="Z156" s="74">
        <v>78.7</v>
      </c>
      <c r="AA156" s="74">
        <v>0</v>
      </c>
      <c r="AB156" s="74"/>
      <c r="AC156" s="74"/>
      <c r="AD156" s="74"/>
    </row>
    <row r="157" spans="1:30" x14ac:dyDescent="0.25">
      <c r="A157" s="79" t="s">
        <v>289</v>
      </c>
      <c r="B157" s="79" t="s">
        <v>817</v>
      </c>
      <c r="C157" s="75">
        <v>89.35</v>
      </c>
      <c r="D157" s="75">
        <v>89.35</v>
      </c>
      <c r="E157" s="76" t="str">
        <f t="shared" si="53"/>
        <v>No</v>
      </c>
      <c r="F157" s="76" t="s">
        <v>666</v>
      </c>
      <c r="G157" s="45">
        <v>0</v>
      </c>
      <c r="H157" s="45">
        <v>0</v>
      </c>
      <c r="I157" s="92">
        <f t="shared" si="47"/>
        <v>89.35</v>
      </c>
      <c r="J157" s="92">
        <f t="shared" si="48"/>
        <v>89.35</v>
      </c>
      <c r="K157" s="92">
        <f t="shared" si="49"/>
        <v>89.35</v>
      </c>
      <c r="L157" s="92">
        <f t="shared" si="50"/>
        <v>89.35</v>
      </c>
      <c r="N157" s="66">
        <f t="shared" si="54"/>
        <v>0</v>
      </c>
      <c r="O157" s="66">
        <f t="shared" si="51"/>
        <v>0</v>
      </c>
      <c r="P157" s="66">
        <f t="shared" si="51"/>
        <v>0</v>
      </c>
      <c r="Q157" s="66">
        <f t="shared" si="51"/>
        <v>0</v>
      </c>
      <c r="R157" s="66">
        <f t="shared" si="51"/>
        <v>0</v>
      </c>
      <c r="S157" s="41"/>
      <c r="T157" s="92">
        <v>93.94</v>
      </c>
      <c r="U157" s="92">
        <f t="shared" si="55"/>
        <v>89.35</v>
      </c>
      <c r="V157" s="92">
        <f t="shared" si="55"/>
        <v>89.35</v>
      </c>
      <c r="W157" s="92">
        <f t="shared" si="55"/>
        <v>89.35</v>
      </c>
      <c r="X157" s="92">
        <f t="shared" si="55"/>
        <v>89.35</v>
      </c>
      <c r="Z157" s="74">
        <v>86.83</v>
      </c>
      <c r="AA157" s="74">
        <v>0</v>
      </c>
      <c r="AB157" s="74"/>
      <c r="AC157" s="74"/>
      <c r="AD157" s="74"/>
    </row>
    <row r="158" spans="1:30" x14ac:dyDescent="0.25">
      <c r="A158" s="79" t="s">
        <v>291</v>
      </c>
      <c r="B158" s="79" t="s">
        <v>818</v>
      </c>
      <c r="C158" s="75">
        <v>229.11</v>
      </c>
      <c r="D158" s="75">
        <v>229.11</v>
      </c>
      <c r="E158" s="76" t="str">
        <f t="shared" si="53"/>
        <v>Yes</v>
      </c>
      <c r="F158" s="76" t="s">
        <v>666</v>
      </c>
      <c r="G158" s="45">
        <v>0</v>
      </c>
      <c r="H158" s="45">
        <v>0</v>
      </c>
      <c r="I158" s="92">
        <f t="shared" si="47"/>
        <v>229.11</v>
      </c>
      <c r="J158" s="92">
        <f t="shared" si="48"/>
        <v>231.38887063916525</v>
      </c>
      <c r="K158" s="92">
        <f t="shared" si="49"/>
        <v>236.36578616247724</v>
      </c>
      <c r="L158" s="92">
        <f t="shared" si="50"/>
        <v>243.49391874292982</v>
      </c>
      <c r="N158" s="66">
        <f t="shared" si="54"/>
        <v>0</v>
      </c>
      <c r="O158" s="66">
        <f t="shared" si="51"/>
        <v>0</v>
      </c>
      <c r="P158" s="66">
        <f t="shared" si="51"/>
        <v>0</v>
      </c>
      <c r="Q158" s="66">
        <f t="shared" si="51"/>
        <v>0</v>
      </c>
      <c r="R158" s="66">
        <f t="shared" si="51"/>
        <v>0</v>
      </c>
      <c r="S158" s="41"/>
      <c r="T158" s="92">
        <v>250.44</v>
      </c>
      <c r="U158" s="92">
        <f t="shared" si="55"/>
        <v>229.11</v>
      </c>
      <c r="V158" s="92">
        <f t="shared" si="55"/>
        <v>231.39</v>
      </c>
      <c r="W158" s="92">
        <f t="shared" si="55"/>
        <v>236.37</v>
      </c>
      <c r="X158" s="92">
        <f t="shared" si="55"/>
        <v>243.49</v>
      </c>
      <c r="Z158" s="74">
        <v>245.78</v>
      </c>
      <c r="AA158" s="74">
        <v>0</v>
      </c>
      <c r="AB158" s="74"/>
      <c r="AC158" s="74"/>
      <c r="AD158" s="74"/>
    </row>
    <row r="159" spans="1:30" x14ac:dyDescent="0.25">
      <c r="A159" s="79" t="s">
        <v>293</v>
      </c>
      <c r="B159" s="79" t="s">
        <v>819</v>
      </c>
      <c r="C159" s="75">
        <v>224.21</v>
      </c>
      <c r="D159" s="75">
        <v>224.21</v>
      </c>
      <c r="E159" s="76" t="str">
        <f t="shared" si="53"/>
        <v>Yes</v>
      </c>
      <c r="F159" s="76" t="s">
        <v>666</v>
      </c>
      <c r="G159" s="45">
        <v>16</v>
      </c>
      <c r="H159" s="45">
        <v>0</v>
      </c>
      <c r="I159" s="92">
        <f t="shared" si="47"/>
        <v>224.21</v>
      </c>
      <c r="J159" s="92">
        <f t="shared" si="48"/>
        <v>226.44013218980942</v>
      </c>
      <c r="K159" s="92">
        <f t="shared" si="49"/>
        <v>231.31060589013583</v>
      </c>
      <c r="L159" s="92">
        <f t="shared" si="50"/>
        <v>238.28628833901746</v>
      </c>
      <c r="N159" s="66">
        <f t="shared" si="54"/>
        <v>-16</v>
      </c>
      <c r="O159" s="66">
        <f t="shared" si="51"/>
        <v>-16</v>
      </c>
      <c r="P159" s="66">
        <f t="shared" si="51"/>
        <v>-16</v>
      </c>
      <c r="Q159" s="66">
        <f t="shared" si="51"/>
        <v>-16</v>
      </c>
      <c r="R159" s="66">
        <f t="shared" si="51"/>
        <v>-16</v>
      </c>
      <c r="S159" s="41"/>
      <c r="T159" s="92">
        <v>227.5</v>
      </c>
      <c r="U159" s="92">
        <f t="shared" si="55"/>
        <v>208.21</v>
      </c>
      <c r="V159" s="92">
        <f t="shared" si="55"/>
        <v>210.44</v>
      </c>
      <c r="W159" s="92">
        <f t="shared" si="55"/>
        <v>215.31</v>
      </c>
      <c r="X159" s="92">
        <f t="shared" si="55"/>
        <v>222.29</v>
      </c>
      <c r="Z159" s="74">
        <v>228.51</v>
      </c>
      <c r="AA159" s="74">
        <v>-15.5</v>
      </c>
      <c r="AB159" s="74"/>
      <c r="AC159" s="74"/>
      <c r="AD159" s="74"/>
    </row>
    <row r="160" spans="1:30" x14ac:dyDescent="0.25">
      <c r="A160" s="79" t="s">
        <v>295</v>
      </c>
      <c r="B160" s="79" t="s">
        <v>820</v>
      </c>
      <c r="C160" s="75">
        <v>126.09</v>
      </c>
      <c r="D160" s="75">
        <v>126.09</v>
      </c>
      <c r="E160" s="76" t="str">
        <f t="shared" si="53"/>
        <v>Yes</v>
      </c>
      <c r="F160" s="76" t="s">
        <v>668</v>
      </c>
      <c r="G160" s="45">
        <v>0</v>
      </c>
      <c r="H160" s="45">
        <v>0</v>
      </c>
      <c r="I160" s="92">
        <f t="shared" si="47"/>
        <v>126.09</v>
      </c>
      <c r="J160" s="92">
        <f t="shared" si="48"/>
        <v>127.34416960801512</v>
      </c>
      <c r="K160" s="92">
        <f t="shared" si="49"/>
        <v>130.08320011010761</v>
      </c>
      <c r="L160" s="92">
        <f t="shared" si="50"/>
        <v>134.0061464549606</v>
      </c>
      <c r="N160" s="66">
        <f t="shared" si="54"/>
        <v>0</v>
      </c>
      <c r="O160" s="66">
        <f t="shared" si="51"/>
        <v>0</v>
      </c>
      <c r="P160" s="66">
        <f t="shared" si="51"/>
        <v>0</v>
      </c>
      <c r="Q160" s="66">
        <f t="shared" si="51"/>
        <v>0</v>
      </c>
      <c r="R160" s="66">
        <f t="shared" si="51"/>
        <v>0</v>
      </c>
      <c r="S160" s="41"/>
      <c r="T160" s="92">
        <v>122.91</v>
      </c>
      <c r="U160" s="92">
        <f t="shared" si="55"/>
        <v>126.09</v>
      </c>
      <c r="V160" s="92">
        <f t="shared" si="55"/>
        <v>127.34</v>
      </c>
      <c r="W160" s="92">
        <f t="shared" si="55"/>
        <v>130.08000000000001</v>
      </c>
      <c r="X160" s="92">
        <f t="shared" si="55"/>
        <v>134.01</v>
      </c>
      <c r="Z160" s="74">
        <v>128.1</v>
      </c>
      <c r="AA160" s="74">
        <v>0</v>
      </c>
      <c r="AB160" s="74"/>
      <c r="AC160" s="74"/>
      <c r="AD160" s="74"/>
    </row>
    <row r="161" spans="1:30" x14ac:dyDescent="0.25">
      <c r="A161" s="79" t="s">
        <v>297</v>
      </c>
      <c r="B161" s="79" t="s">
        <v>821</v>
      </c>
      <c r="C161" s="75">
        <v>556.5</v>
      </c>
      <c r="D161" s="75">
        <v>556.5</v>
      </c>
      <c r="E161" s="76" t="str">
        <f t="shared" si="53"/>
        <v>Yes</v>
      </c>
      <c r="F161" s="76" t="s">
        <v>668</v>
      </c>
      <c r="G161" s="45">
        <v>0</v>
      </c>
      <c r="H161" s="45">
        <v>0</v>
      </c>
      <c r="I161" s="92">
        <f t="shared" si="47"/>
        <v>556.5</v>
      </c>
      <c r="J161" s="92">
        <f t="shared" si="48"/>
        <v>562.03529531969559</v>
      </c>
      <c r="K161" s="92">
        <f t="shared" si="49"/>
        <v>574.12404521591634</v>
      </c>
      <c r="L161" s="92">
        <f t="shared" si="50"/>
        <v>591.43802444433004</v>
      </c>
      <c r="N161" s="66">
        <f t="shared" si="54"/>
        <v>0</v>
      </c>
      <c r="O161" s="66">
        <f t="shared" si="51"/>
        <v>0</v>
      </c>
      <c r="P161" s="66">
        <f t="shared" si="51"/>
        <v>0</v>
      </c>
      <c r="Q161" s="66">
        <f t="shared" si="51"/>
        <v>0</v>
      </c>
      <c r="R161" s="66">
        <f t="shared" si="51"/>
        <v>0</v>
      </c>
      <c r="S161" s="41"/>
      <c r="T161" s="92">
        <v>549.66999999999996</v>
      </c>
      <c r="U161" s="92">
        <f t="shared" si="55"/>
        <v>556.5</v>
      </c>
      <c r="V161" s="92">
        <f t="shared" si="55"/>
        <v>562.04</v>
      </c>
      <c r="W161" s="92">
        <f t="shared" si="55"/>
        <v>574.12</v>
      </c>
      <c r="X161" s="92">
        <f t="shared" si="55"/>
        <v>591.44000000000005</v>
      </c>
      <c r="Z161" s="74">
        <v>580.09</v>
      </c>
      <c r="AA161" s="74">
        <v>0</v>
      </c>
      <c r="AB161" s="74"/>
      <c r="AC161" s="74"/>
      <c r="AD161" s="74"/>
    </row>
    <row r="162" spans="1:30" x14ac:dyDescent="0.25">
      <c r="A162" s="79" t="s">
        <v>299</v>
      </c>
      <c r="B162" s="79" t="s">
        <v>822</v>
      </c>
      <c r="C162" s="75">
        <v>202.11</v>
      </c>
      <c r="D162" s="75">
        <v>202.11</v>
      </c>
      <c r="E162" s="76" t="str">
        <f t="shared" si="53"/>
        <v>Yes</v>
      </c>
      <c r="F162" s="76" t="s">
        <v>666</v>
      </c>
      <c r="G162" s="45">
        <v>0</v>
      </c>
      <c r="H162" s="45">
        <v>94.22999999999999</v>
      </c>
      <c r="I162" s="92">
        <f t="shared" si="47"/>
        <v>202.11</v>
      </c>
      <c r="J162" s="92">
        <f t="shared" si="48"/>
        <v>204.12031183659241</v>
      </c>
      <c r="K162" s="92">
        <f t="shared" si="49"/>
        <v>208.51071119243278</v>
      </c>
      <c r="L162" s="92">
        <f t="shared" si="50"/>
        <v>214.79881243565774</v>
      </c>
      <c r="N162" s="66">
        <f t="shared" si="54"/>
        <v>94.22999999999999</v>
      </c>
      <c r="O162" s="66">
        <f t="shared" si="51"/>
        <v>94.22999999999999</v>
      </c>
      <c r="P162" s="66">
        <f t="shared" si="51"/>
        <v>94.22999999999999</v>
      </c>
      <c r="Q162" s="66">
        <f t="shared" si="51"/>
        <v>94.22999999999999</v>
      </c>
      <c r="R162" s="66">
        <f t="shared" si="51"/>
        <v>94.22999999999999</v>
      </c>
      <c r="S162" s="41"/>
      <c r="T162" s="92">
        <v>308.73</v>
      </c>
      <c r="U162" s="92">
        <f t="shared" si="55"/>
        <v>296.33999999999997</v>
      </c>
      <c r="V162" s="92">
        <f t="shared" si="55"/>
        <v>298.35000000000002</v>
      </c>
      <c r="W162" s="92">
        <f t="shared" si="55"/>
        <v>302.74</v>
      </c>
      <c r="X162" s="92">
        <f t="shared" si="55"/>
        <v>309.02999999999997</v>
      </c>
      <c r="Z162" s="74">
        <v>399.5</v>
      </c>
      <c r="AA162" s="74">
        <v>92</v>
      </c>
      <c r="AB162" s="74"/>
      <c r="AC162" s="74"/>
      <c r="AD162" s="74"/>
    </row>
    <row r="163" spans="1:30" x14ac:dyDescent="0.25">
      <c r="A163" s="79" t="s">
        <v>301</v>
      </c>
      <c r="B163" s="79" t="s">
        <v>823</v>
      </c>
      <c r="C163" s="75">
        <v>201.37</v>
      </c>
      <c r="D163" s="75">
        <v>201.37</v>
      </c>
      <c r="E163" s="76" t="str">
        <f t="shared" si="53"/>
        <v>Yes</v>
      </c>
      <c r="F163" s="76" t="s">
        <v>666</v>
      </c>
      <c r="G163" s="45">
        <v>0</v>
      </c>
      <c r="H163" s="45">
        <v>66.919999999999987</v>
      </c>
      <c r="I163" s="92">
        <f t="shared" si="47"/>
        <v>201.37</v>
      </c>
      <c r="J163" s="92">
        <f t="shared" si="48"/>
        <v>203.37295133607745</v>
      </c>
      <c r="K163" s="92">
        <f t="shared" si="49"/>
        <v>207.7472758043649</v>
      </c>
      <c r="L163" s="92">
        <f t="shared" si="50"/>
        <v>214.01235396649548</v>
      </c>
      <c r="N163" s="66">
        <f t="shared" si="54"/>
        <v>66.919999999999987</v>
      </c>
      <c r="O163" s="66">
        <f t="shared" si="51"/>
        <v>66.919999999999987</v>
      </c>
      <c r="P163" s="66">
        <f t="shared" si="51"/>
        <v>66.919999999999987</v>
      </c>
      <c r="Q163" s="66">
        <f t="shared" si="51"/>
        <v>66.919999999999987</v>
      </c>
      <c r="R163" s="66">
        <f t="shared" si="51"/>
        <v>66.919999999999987</v>
      </c>
      <c r="S163" s="41"/>
      <c r="T163" s="92">
        <v>281.77999999999997</v>
      </c>
      <c r="U163" s="92">
        <f t="shared" si="55"/>
        <v>268.29000000000002</v>
      </c>
      <c r="V163" s="92">
        <f t="shared" si="55"/>
        <v>270.29000000000002</v>
      </c>
      <c r="W163" s="92">
        <f t="shared" si="55"/>
        <v>274.67</v>
      </c>
      <c r="X163" s="92">
        <f t="shared" si="55"/>
        <v>280.93</v>
      </c>
      <c r="Z163" s="74">
        <v>336</v>
      </c>
      <c r="AA163" s="74">
        <v>59</v>
      </c>
      <c r="AB163" s="74"/>
      <c r="AC163" s="74"/>
      <c r="AD163" s="74"/>
    </row>
    <row r="164" spans="1:30" x14ac:dyDescent="0.25">
      <c r="A164" s="79" t="s">
        <v>303</v>
      </c>
      <c r="B164" s="79" t="s">
        <v>824</v>
      </c>
      <c r="C164" s="75">
        <v>4536.79</v>
      </c>
      <c r="D164" s="75">
        <v>4536.79</v>
      </c>
      <c r="E164" s="76" t="str">
        <f t="shared" si="53"/>
        <v>Yes</v>
      </c>
      <c r="F164" s="76" t="s">
        <v>668</v>
      </c>
      <c r="G164" s="45">
        <v>540.82999999999993</v>
      </c>
      <c r="H164" s="45">
        <v>0</v>
      </c>
      <c r="I164" s="92">
        <f t="shared" si="47"/>
        <v>4536.79</v>
      </c>
      <c r="J164" s="92">
        <f t="shared" si="48"/>
        <v>4581.9157366638665</v>
      </c>
      <c r="K164" s="92">
        <f t="shared" si="49"/>
        <v>4680.4676138277027</v>
      </c>
      <c r="L164" s="92">
        <f t="shared" si="50"/>
        <v>4821.6174571766242</v>
      </c>
      <c r="N164" s="66">
        <f t="shared" si="54"/>
        <v>-540.82999999999993</v>
      </c>
      <c r="O164" s="66">
        <f t="shared" si="51"/>
        <v>-540.82999999999993</v>
      </c>
      <c r="P164" s="66">
        <f t="shared" si="51"/>
        <v>-540.82999999999993</v>
      </c>
      <c r="Q164" s="66">
        <f t="shared" si="51"/>
        <v>-540.82999999999993</v>
      </c>
      <c r="R164" s="66">
        <f t="shared" si="51"/>
        <v>-540.82999999999993</v>
      </c>
      <c r="S164" s="41"/>
      <c r="T164" s="92">
        <v>3859.33</v>
      </c>
      <c r="U164" s="92">
        <f t="shared" si="55"/>
        <v>3995.96</v>
      </c>
      <c r="V164" s="92">
        <f t="shared" si="55"/>
        <v>4041.09</v>
      </c>
      <c r="W164" s="92">
        <f t="shared" si="55"/>
        <v>4139.6400000000003</v>
      </c>
      <c r="X164" s="92">
        <f t="shared" si="55"/>
        <v>4280.79</v>
      </c>
      <c r="Z164" s="74">
        <v>3143.83</v>
      </c>
      <c r="AA164" s="74">
        <v>-604</v>
      </c>
      <c r="AB164" s="74"/>
      <c r="AC164" s="74"/>
      <c r="AD164" s="74"/>
    </row>
    <row r="165" spans="1:30" x14ac:dyDescent="0.25">
      <c r="A165" s="79" t="s">
        <v>305</v>
      </c>
      <c r="B165" s="79" t="s">
        <v>825</v>
      </c>
      <c r="C165" s="75">
        <v>1736.91</v>
      </c>
      <c r="D165" s="75">
        <v>1736.91</v>
      </c>
      <c r="E165" s="76" t="str">
        <f t="shared" si="53"/>
        <v>Yes</v>
      </c>
      <c r="F165" s="76" t="s">
        <v>666</v>
      </c>
      <c r="G165" s="45">
        <v>0</v>
      </c>
      <c r="H165" s="45">
        <v>0</v>
      </c>
      <c r="I165" s="92">
        <f t="shared" si="47"/>
        <v>1736.91</v>
      </c>
      <c r="J165" s="92">
        <f t="shared" si="48"/>
        <v>1754.1863877695102</v>
      </c>
      <c r="K165" s="92">
        <f t="shared" si="49"/>
        <v>1791.9169728229599</v>
      </c>
      <c r="L165" s="92">
        <f t="shared" si="50"/>
        <v>1845.9561887468126</v>
      </c>
      <c r="N165" s="66">
        <f t="shared" si="54"/>
        <v>0</v>
      </c>
      <c r="O165" s="66">
        <f t="shared" si="51"/>
        <v>0</v>
      </c>
      <c r="P165" s="66">
        <f t="shared" si="51"/>
        <v>0</v>
      </c>
      <c r="Q165" s="66">
        <f t="shared" si="51"/>
        <v>0</v>
      </c>
      <c r="R165" s="66">
        <f t="shared" si="51"/>
        <v>0</v>
      </c>
      <c r="S165" s="41"/>
      <c r="T165" s="92">
        <v>1720.72</v>
      </c>
      <c r="U165" s="92">
        <f t="shared" si="55"/>
        <v>1736.91</v>
      </c>
      <c r="V165" s="92">
        <f t="shared" si="55"/>
        <v>1754.19</v>
      </c>
      <c r="W165" s="92">
        <f t="shared" si="55"/>
        <v>1791.92</v>
      </c>
      <c r="X165" s="92">
        <f t="shared" si="55"/>
        <v>1845.96</v>
      </c>
      <c r="Z165" s="74">
        <v>1129.77</v>
      </c>
      <c r="AA165" s="74">
        <v>0</v>
      </c>
      <c r="AB165" s="74"/>
      <c r="AC165" s="74"/>
      <c r="AD165" s="74"/>
    </row>
    <row r="166" spans="1:30" x14ac:dyDescent="0.25">
      <c r="A166" s="79" t="s">
        <v>307</v>
      </c>
      <c r="B166" s="79" t="s">
        <v>826</v>
      </c>
      <c r="C166" s="75">
        <v>734.35</v>
      </c>
      <c r="D166" s="75">
        <v>734.35</v>
      </c>
      <c r="E166" s="76" t="str">
        <f t="shared" si="53"/>
        <v>Yes</v>
      </c>
      <c r="F166" s="76" t="s">
        <v>668</v>
      </c>
      <c r="G166" s="45">
        <v>0</v>
      </c>
      <c r="H166" s="45">
        <v>351.55</v>
      </c>
      <c r="I166" s="92">
        <f t="shared" si="47"/>
        <v>734.35</v>
      </c>
      <c r="J166" s="92">
        <f t="shared" si="48"/>
        <v>741.65430209886506</v>
      </c>
      <c r="K166" s="92">
        <f t="shared" si="49"/>
        <v>757.60645571304235</v>
      </c>
      <c r="L166" s="92">
        <f t="shared" si="50"/>
        <v>780.45375247204606</v>
      </c>
      <c r="N166" s="66">
        <f t="shared" si="54"/>
        <v>351.55</v>
      </c>
      <c r="O166" s="66">
        <f t="shared" si="51"/>
        <v>351.55</v>
      </c>
      <c r="P166" s="66">
        <f t="shared" si="51"/>
        <v>351.55</v>
      </c>
      <c r="Q166" s="66">
        <f t="shared" si="51"/>
        <v>351.55</v>
      </c>
      <c r="R166" s="66">
        <f t="shared" si="51"/>
        <v>351.55</v>
      </c>
      <c r="S166" s="41"/>
      <c r="T166" s="92">
        <v>1091.6199999999999</v>
      </c>
      <c r="U166" s="92">
        <f t="shared" si="55"/>
        <v>1085.9000000000001</v>
      </c>
      <c r="V166" s="92">
        <f t="shared" si="55"/>
        <v>1093.2</v>
      </c>
      <c r="W166" s="92">
        <f t="shared" si="55"/>
        <v>1109.1600000000001</v>
      </c>
      <c r="X166" s="92">
        <f t="shared" si="55"/>
        <v>1132</v>
      </c>
      <c r="Z166" s="74">
        <v>1538.83</v>
      </c>
      <c r="AA166" s="74">
        <v>396</v>
      </c>
      <c r="AB166" s="74"/>
      <c r="AC166" s="74"/>
      <c r="AD166" s="74"/>
    </row>
    <row r="167" spans="1:30" x14ac:dyDescent="0.25">
      <c r="A167" s="79" t="s">
        <v>309</v>
      </c>
      <c r="B167" s="79" t="s">
        <v>827</v>
      </c>
      <c r="C167" s="75">
        <v>2327.52</v>
      </c>
      <c r="D167" s="75">
        <v>2327.52</v>
      </c>
      <c r="E167" s="76" t="str">
        <f t="shared" si="53"/>
        <v>Yes</v>
      </c>
      <c r="F167" s="76" t="s">
        <v>668</v>
      </c>
      <c r="G167" s="45">
        <v>104.8</v>
      </c>
      <c r="H167" s="45">
        <v>0</v>
      </c>
      <c r="I167" s="92">
        <f t="shared" si="47"/>
        <v>2327.52</v>
      </c>
      <c r="J167" s="92">
        <f t="shared" si="48"/>
        <v>2350.6709623764559</v>
      </c>
      <c r="K167" s="92">
        <f t="shared" si="49"/>
        <v>2401.2312627510319</v>
      </c>
      <c r="L167" s="92">
        <f t="shared" si="50"/>
        <v>2473.6456974926623</v>
      </c>
      <c r="N167" s="66">
        <f t="shared" si="54"/>
        <v>-104.8</v>
      </c>
      <c r="O167" s="66">
        <f t="shared" si="51"/>
        <v>-104.8</v>
      </c>
      <c r="P167" s="66">
        <f t="shared" si="51"/>
        <v>-104.8</v>
      </c>
      <c r="Q167" s="66">
        <f t="shared" si="51"/>
        <v>-104.8</v>
      </c>
      <c r="R167" s="66">
        <f t="shared" si="51"/>
        <v>-104.8</v>
      </c>
      <c r="S167" s="41"/>
      <c r="T167" s="92">
        <v>2151.52</v>
      </c>
      <c r="U167" s="92">
        <f t="shared" si="55"/>
        <v>2222.7199999999998</v>
      </c>
      <c r="V167" s="92">
        <f t="shared" si="55"/>
        <v>2245.87</v>
      </c>
      <c r="W167" s="92">
        <f t="shared" si="55"/>
        <v>2296.4299999999998</v>
      </c>
      <c r="X167" s="92">
        <f t="shared" si="55"/>
        <v>2368.85</v>
      </c>
      <c r="Z167" s="74">
        <v>1994.63</v>
      </c>
      <c r="AA167" s="74">
        <v>-98</v>
      </c>
      <c r="AB167" s="74"/>
      <c r="AC167" s="74"/>
      <c r="AD167" s="74"/>
    </row>
    <row r="168" spans="1:30" x14ac:dyDescent="0.25">
      <c r="A168" s="79" t="s">
        <v>311</v>
      </c>
      <c r="B168" s="79" t="s">
        <v>828</v>
      </c>
      <c r="C168" s="75">
        <v>313.45999999999998</v>
      </c>
      <c r="D168" s="75">
        <v>313.45999999999998</v>
      </c>
      <c r="E168" s="76" t="str">
        <f t="shared" si="53"/>
        <v>Yes</v>
      </c>
      <c r="F168" s="76" t="s">
        <v>666</v>
      </c>
      <c r="G168" s="45">
        <v>0</v>
      </c>
      <c r="H168" s="45">
        <v>133.81</v>
      </c>
      <c r="I168" s="92">
        <f t="shared" si="47"/>
        <v>313.45999999999998</v>
      </c>
      <c r="J168" s="92">
        <f t="shared" si="48"/>
        <v>316.57786823164736</v>
      </c>
      <c r="K168" s="92">
        <f t="shared" si="49"/>
        <v>323.38710370778273</v>
      </c>
      <c r="L168" s="92">
        <f t="shared" si="50"/>
        <v>333.13955641027786</v>
      </c>
      <c r="N168" s="66">
        <f t="shared" si="54"/>
        <v>133.81</v>
      </c>
      <c r="O168" s="66">
        <f t="shared" si="51"/>
        <v>133.81</v>
      </c>
      <c r="P168" s="66">
        <f t="shared" si="51"/>
        <v>133.81</v>
      </c>
      <c r="Q168" s="66">
        <f t="shared" si="51"/>
        <v>133.81</v>
      </c>
      <c r="R168" s="66">
        <f t="shared" si="51"/>
        <v>133.81</v>
      </c>
      <c r="S168" s="41"/>
      <c r="T168" s="92">
        <v>429.24</v>
      </c>
      <c r="U168" s="92">
        <f t="shared" si="55"/>
        <v>447.27</v>
      </c>
      <c r="V168" s="92">
        <f t="shared" si="55"/>
        <v>450.39</v>
      </c>
      <c r="W168" s="92">
        <f t="shared" si="55"/>
        <v>457.2</v>
      </c>
      <c r="X168" s="92">
        <f t="shared" si="55"/>
        <v>466.95</v>
      </c>
      <c r="Z168" s="74">
        <v>611.6</v>
      </c>
      <c r="AA168" s="74">
        <v>155</v>
      </c>
      <c r="AB168" s="74"/>
      <c r="AC168" s="74"/>
      <c r="AD168" s="74"/>
    </row>
    <row r="169" spans="1:30" x14ac:dyDescent="0.25">
      <c r="A169" s="79" t="s">
        <v>313</v>
      </c>
      <c r="B169" s="79" t="s">
        <v>829</v>
      </c>
      <c r="C169" s="75">
        <v>133.19</v>
      </c>
      <c r="D169" s="75">
        <v>133.19</v>
      </c>
      <c r="E169" s="76" t="str">
        <f t="shared" si="53"/>
        <v>Yes</v>
      </c>
      <c r="F169" s="76" t="s">
        <v>666</v>
      </c>
      <c r="G169" s="45">
        <v>0</v>
      </c>
      <c r="H169" s="45">
        <v>38</v>
      </c>
      <c r="I169" s="92">
        <f t="shared" si="47"/>
        <v>133.19</v>
      </c>
      <c r="J169" s="92">
        <f t="shared" si="48"/>
        <v>134.51479062646945</v>
      </c>
      <c r="K169" s="92">
        <f t="shared" si="49"/>
        <v>137.40805315778596</v>
      </c>
      <c r="L169" s="92">
        <f t="shared" si="50"/>
        <v>141.55189663205806</v>
      </c>
      <c r="N169" s="66">
        <f t="shared" si="54"/>
        <v>38</v>
      </c>
      <c r="O169" s="66">
        <f t="shared" si="51"/>
        <v>38</v>
      </c>
      <c r="P169" s="66">
        <f t="shared" si="51"/>
        <v>38</v>
      </c>
      <c r="Q169" s="66">
        <f t="shared" si="51"/>
        <v>38</v>
      </c>
      <c r="R169" s="66">
        <f t="shared" si="51"/>
        <v>38</v>
      </c>
      <c r="S169" s="41"/>
      <c r="T169" s="92">
        <v>179</v>
      </c>
      <c r="U169" s="92">
        <f t="shared" si="55"/>
        <v>171.19</v>
      </c>
      <c r="V169" s="92">
        <f t="shared" si="55"/>
        <v>172.51</v>
      </c>
      <c r="W169" s="92">
        <f t="shared" si="55"/>
        <v>175.41</v>
      </c>
      <c r="X169" s="92">
        <f t="shared" si="55"/>
        <v>179.55</v>
      </c>
      <c r="Z169" s="74">
        <v>258.7</v>
      </c>
      <c r="AA169" s="74">
        <v>63</v>
      </c>
      <c r="AB169" s="74"/>
      <c r="AC169" s="74"/>
      <c r="AD169" s="74"/>
    </row>
    <row r="170" spans="1:30" x14ac:dyDescent="0.25">
      <c r="A170" s="79" t="s">
        <v>315</v>
      </c>
      <c r="B170" s="79" t="s">
        <v>830</v>
      </c>
      <c r="C170" s="75">
        <v>5360.81</v>
      </c>
      <c r="D170" s="75">
        <v>5360.81</v>
      </c>
      <c r="E170" s="76" t="str">
        <f t="shared" si="53"/>
        <v>Yes</v>
      </c>
      <c r="F170" s="76" t="s">
        <v>666</v>
      </c>
      <c r="G170" s="45">
        <v>0</v>
      </c>
      <c r="H170" s="45">
        <v>0</v>
      </c>
      <c r="I170" s="92">
        <f t="shared" si="47"/>
        <v>5360.81</v>
      </c>
      <c r="J170" s="92">
        <f t="shared" si="48"/>
        <v>5414.1319523859429</v>
      </c>
      <c r="K170" s="92">
        <f t="shared" si="49"/>
        <v>5530.5838685245935</v>
      </c>
      <c r="L170" s="92">
        <f t="shared" si="50"/>
        <v>5697.3708460402668</v>
      </c>
      <c r="N170" s="66">
        <f t="shared" si="54"/>
        <v>0</v>
      </c>
      <c r="O170" s="66">
        <f t="shared" si="51"/>
        <v>0</v>
      </c>
      <c r="P170" s="66">
        <f t="shared" si="51"/>
        <v>0</v>
      </c>
      <c r="Q170" s="66">
        <f t="shared" si="51"/>
        <v>0</v>
      </c>
      <c r="R170" s="66">
        <f t="shared" si="51"/>
        <v>0</v>
      </c>
      <c r="S170" s="41"/>
      <c r="T170" s="92">
        <v>5364.99</v>
      </c>
      <c r="U170" s="92">
        <f t="shared" si="55"/>
        <v>5360.81</v>
      </c>
      <c r="V170" s="92">
        <f t="shared" si="55"/>
        <v>5414.13</v>
      </c>
      <c r="W170" s="92">
        <f t="shared" si="55"/>
        <v>5530.58</v>
      </c>
      <c r="X170" s="92">
        <f t="shared" si="55"/>
        <v>5697.37</v>
      </c>
      <c r="Z170" s="74">
        <v>5074.7</v>
      </c>
      <c r="AA170" s="74">
        <v>0</v>
      </c>
      <c r="AB170" s="74"/>
      <c r="AC170" s="74"/>
      <c r="AD170" s="74"/>
    </row>
    <row r="171" spans="1:30" x14ac:dyDescent="0.25">
      <c r="A171" s="79" t="s">
        <v>317</v>
      </c>
      <c r="B171" s="79" t="s">
        <v>831</v>
      </c>
      <c r="C171" s="75">
        <v>1141.6400000000001</v>
      </c>
      <c r="D171" s="75">
        <v>1141.6400000000001</v>
      </c>
      <c r="E171" s="76" t="str">
        <f t="shared" si="53"/>
        <v>Yes</v>
      </c>
      <c r="F171" s="76" t="s">
        <v>666</v>
      </c>
      <c r="G171" s="45">
        <v>0</v>
      </c>
      <c r="H171" s="45">
        <v>0</v>
      </c>
      <c r="I171" s="92">
        <f t="shared" si="47"/>
        <v>1141.6400000000001</v>
      </c>
      <c r="J171" s="92">
        <f t="shared" si="48"/>
        <v>1152.9954619025648</v>
      </c>
      <c r="K171" s="92">
        <f t="shared" si="49"/>
        <v>1177.7951032889464</v>
      </c>
      <c r="L171" s="92">
        <f t="shared" si="50"/>
        <v>1213.31411720867</v>
      </c>
      <c r="N171" s="66">
        <f t="shared" si="54"/>
        <v>0</v>
      </c>
      <c r="O171" s="66">
        <f t="shared" si="51"/>
        <v>0</v>
      </c>
      <c r="P171" s="66">
        <f t="shared" si="51"/>
        <v>0</v>
      </c>
      <c r="Q171" s="66">
        <f t="shared" si="51"/>
        <v>0</v>
      </c>
      <c r="R171" s="66">
        <f t="shared" si="51"/>
        <v>0</v>
      </c>
      <c r="S171" s="41"/>
      <c r="T171" s="92">
        <v>1108.8800000000001</v>
      </c>
      <c r="U171" s="92">
        <f t="shared" si="55"/>
        <v>1141.6400000000001</v>
      </c>
      <c r="V171" s="92">
        <f t="shared" si="55"/>
        <v>1153</v>
      </c>
      <c r="W171" s="92">
        <f t="shared" si="55"/>
        <v>1177.8</v>
      </c>
      <c r="X171" s="92">
        <f t="shared" si="55"/>
        <v>1213.31</v>
      </c>
      <c r="Z171" s="74">
        <v>1110.48</v>
      </c>
      <c r="AA171" s="74">
        <v>0</v>
      </c>
      <c r="AB171" s="74"/>
      <c r="AC171" s="74"/>
      <c r="AD171" s="74"/>
    </row>
    <row r="172" spans="1:30" x14ac:dyDescent="0.25">
      <c r="A172" s="79" t="s">
        <v>319</v>
      </c>
      <c r="B172" s="79" t="s">
        <v>832</v>
      </c>
      <c r="C172" s="75">
        <v>960.94</v>
      </c>
      <c r="D172" s="75">
        <v>960.94</v>
      </c>
      <c r="E172" s="76" t="str">
        <f t="shared" si="53"/>
        <v>Yes</v>
      </c>
      <c r="F172" s="76" t="s">
        <v>666</v>
      </c>
      <c r="G172" s="45">
        <v>0</v>
      </c>
      <c r="H172" s="45">
        <v>0</v>
      </c>
      <c r="I172" s="92">
        <f t="shared" si="47"/>
        <v>960.94</v>
      </c>
      <c r="J172" s="92">
        <f t="shared" si="48"/>
        <v>970.49810724979022</v>
      </c>
      <c r="K172" s="92">
        <f t="shared" si="49"/>
        <v>991.37243487831552</v>
      </c>
      <c r="L172" s="92">
        <f t="shared" si="50"/>
        <v>1021.2694612929639</v>
      </c>
      <c r="N172" s="66">
        <f t="shared" si="54"/>
        <v>0</v>
      </c>
      <c r="O172" s="66">
        <f t="shared" si="51"/>
        <v>0</v>
      </c>
      <c r="P172" s="66">
        <f t="shared" si="51"/>
        <v>0</v>
      </c>
      <c r="Q172" s="66">
        <f t="shared" si="51"/>
        <v>0</v>
      </c>
      <c r="R172" s="66">
        <f t="shared" si="51"/>
        <v>0</v>
      </c>
      <c r="S172" s="41"/>
      <c r="T172" s="92">
        <v>955.86</v>
      </c>
      <c r="U172" s="92">
        <f t="shared" si="55"/>
        <v>960.94</v>
      </c>
      <c r="V172" s="92">
        <f t="shared" si="55"/>
        <v>970.5</v>
      </c>
      <c r="W172" s="92">
        <f t="shared" si="55"/>
        <v>991.37</v>
      </c>
      <c r="X172" s="92">
        <f t="shared" si="55"/>
        <v>1021.27</v>
      </c>
      <c r="Z172" s="74">
        <v>953.07</v>
      </c>
      <c r="AA172" s="74">
        <v>0</v>
      </c>
      <c r="AB172" s="74"/>
      <c r="AC172" s="74"/>
      <c r="AD172" s="74"/>
    </row>
    <row r="173" spans="1:30" x14ac:dyDescent="0.25">
      <c r="A173" s="79" t="s">
        <v>321</v>
      </c>
      <c r="B173" s="79" t="s">
        <v>833</v>
      </c>
      <c r="C173" s="75">
        <v>303.86</v>
      </c>
      <c r="D173" s="75">
        <v>303.86</v>
      </c>
      <c r="E173" s="76" t="str">
        <f t="shared" si="53"/>
        <v>Yes</v>
      </c>
      <c r="F173" s="76" t="s">
        <v>666</v>
      </c>
      <c r="G173" s="45">
        <v>0</v>
      </c>
      <c r="H173" s="45">
        <v>0</v>
      </c>
      <c r="I173" s="92">
        <f t="shared" si="47"/>
        <v>303.86</v>
      </c>
      <c r="J173" s="92">
        <f t="shared" si="48"/>
        <v>306.88238065739927</v>
      </c>
      <c r="K173" s="92">
        <f t="shared" si="49"/>
        <v>313.48307705176694</v>
      </c>
      <c r="L173" s="92">
        <f t="shared" si="50"/>
        <v>322.93685194547004</v>
      </c>
      <c r="N173" s="66">
        <f t="shared" si="54"/>
        <v>0</v>
      </c>
      <c r="O173" s="66">
        <f t="shared" si="51"/>
        <v>0</v>
      </c>
      <c r="P173" s="66">
        <f t="shared" si="51"/>
        <v>0</v>
      </c>
      <c r="Q173" s="66">
        <f t="shared" si="51"/>
        <v>0</v>
      </c>
      <c r="R173" s="66">
        <f t="shared" si="51"/>
        <v>0</v>
      </c>
      <c r="S173" s="41"/>
      <c r="T173" s="92">
        <v>308.61</v>
      </c>
      <c r="U173" s="92">
        <f t="shared" si="55"/>
        <v>303.86</v>
      </c>
      <c r="V173" s="92">
        <f t="shared" si="55"/>
        <v>306.88</v>
      </c>
      <c r="W173" s="92">
        <f t="shared" si="55"/>
        <v>313.48</v>
      </c>
      <c r="X173" s="92">
        <f t="shared" si="55"/>
        <v>322.94</v>
      </c>
      <c r="Z173" s="74">
        <v>316.94</v>
      </c>
      <c r="AA173" s="74">
        <v>0</v>
      </c>
      <c r="AB173" s="74"/>
      <c r="AC173" s="74"/>
      <c r="AD173" s="74"/>
    </row>
    <row r="174" spans="1:30" x14ac:dyDescent="0.25">
      <c r="A174" s="79" t="s">
        <v>323</v>
      </c>
      <c r="B174" s="79" t="s">
        <v>834</v>
      </c>
      <c r="C174" s="75">
        <v>695.56</v>
      </c>
      <c r="D174" s="75">
        <v>695.56</v>
      </c>
      <c r="E174" s="76" t="str">
        <f t="shared" si="53"/>
        <v>Yes</v>
      </c>
      <c r="F174" s="76" t="s">
        <v>666</v>
      </c>
      <c r="G174" s="45">
        <v>0</v>
      </c>
      <c r="H174" s="45">
        <v>0</v>
      </c>
      <c r="I174" s="92">
        <f t="shared" si="47"/>
        <v>695.56</v>
      </c>
      <c r="J174" s="92">
        <f t="shared" si="48"/>
        <v>702.47847261916877</v>
      </c>
      <c r="K174" s="92">
        <f t="shared" si="49"/>
        <v>717.58799800607846</v>
      </c>
      <c r="L174" s="92">
        <f t="shared" si="50"/>
        <v>739.22844974393183</v>
      </c>
      <c r="N174" s="66">
        <f t="shared" si="54"/>
        <v>0</v>
      </c>
      <c r="O174" s="66">
        <f t="shared" si="51"/>
        <v>0</v>
      </c>
      <c r="P174" s="66">
        <f t="shared" si="51"/>
        <v>0</v>
      </c>
      <c r="Q174" s="66">
        <f t="shared" si="51"/>
        <v>0</v>
      </c>
      <c r="R174" s="66">
        <f t="shared" si="51"/>
        <v>0</v>
      </c>
      <c r="S174" s="41"/>
      <c r="T174" s="92">
        <v>690.76</v>
      </c>
      <c r="U174" s="92">
        <f t="shared" si="55"/>
        <v>695.56</v>
      </c>
      <c r="V174" s="92">
        <f t="shared" si="55"/>
        <v>702.48</v>
      </c>
      <c r="W174" s="92">
        <f t="shared" si="55"/>
        <v>717.59</v>
      </c>
      <c r="X174" s="92">
        <f t="shared" si="55"/>
        <v>739.23</v>
      </c>
      <c r="Z174" s="74">
        <v>643.04</v>
      </c>
      <c r="AA174" s="74">
        <v>0</v>
      </c>
      <c r="AB174" s="74"/>
      <c r="AC174" s="74"/>
      <c r="AD174" s="74"/>
    </row>
    <row r="175" spans="1:30" x14ac:dyDescent="0.25">
      <c r="A175" s="79" t="s">
        <v>325</v>
      </c>
      <c r="B175" s="79" t="s">
        <v>835</v>
      </c>
      <c r="C175" s="75">
        <v>1111.98</v>
      </c>
      <c r="D175" s="75">
        <v>1111.98</v>
      </c>
      <c r="E175" s="76" t="str">
        <f t="shared" si="53"/>
        <v>Yes</v>
      </c>
      <c r="F175" s="76" t="s">
        <v>666</v>
      </c>
      <c r="G175" s="45">
        <v>0</v>
      </c>
      <c r="H175" s="45">
        <v>0</v>
      </c>
      <c r="I175" s="92">
        <f t="shared" si="47"/>
        <v>1111.98</v>
      </c>
      <c r="J175" s="92">
        <f t="shared" si="48"/>
        <v>1123.0404450846272</v>
      </c>
      <c r="K175" s="92">
        <f t="shared" si="49"/>
        <v>1147.1957875996309</v>
      </c>
      <c r="L175" s="92">
        <f t="shared" si="50"/>
        <v>1181.792011539274</v>
      </c>
      <c r="N175" s="66">
        <f t="shared" si="54"/>
        <v>0</v>
      </c>
      <c r="O175" s="66">
        <f t="shared" si="51"/>
        <v>0</v>
      </c>
      <c r="P175" s="66">
        <f t="shared" si="51"/>
        <v>0</v>
      </c>
      <c r="Q175" s="66">
        <f t="shared" si="51"/>
        <v>0</v>
      </c>
      <c r="R175" s="66">
        <f t="shared" si="51"/>
        <v>0</v>
      </c>
      <c r="S175" s="41"/>
      <c r="T175" s="92">
        <v>1117.78</v>
      </c>
      <c r="U175" s="92">
        <f t="shared" si="55"/>
        <v>1111.98</v>
      </c>
      <c r="V175" s="92">
        <f t="shared" si="55"/>
        <v>1123.04</v>
      </c>
      <c r="W175" s="92">
        <f t="shared" si="55"/>
        <v>1147.2</v>
      </c>
      <c r="X175" s="92">
        <f t="shared" si="55"/>
        <v>1181.79</v>
      </c>
      <c r="Z175" s="74">
        <v>1135.22</v>
      </c>
      <c r="AA175" s="74">
        <v>0</v>
      </c>
      <c r="AB175" s="74"/>
      <c r="AC175" s="74"/>
      <c r="AD175" s="74"/>
    </row>
    <row r="176" spans="1:30" x14ac:dyDescent="0.25">
      <c r="A176" s="79" t="s">
        <v>327</v>
      </c>
      <c r="B176" s="79" t="s">
        <v>836</v>
      </c>
      <c r="C176" s="75">
        <v>556.92999999999995</v>
      </c>
      <c r="D176" s="75">
        <v>556.92999999999995</v>
      </c>
      <c r="E176" s="76" t="str">
        <f t="shared" si="53"/>
        <v>Yes</v>
      </c>
      <c r="F176" s="76" t="s">
        <v>666</v>
      </c>
      <c r="G176" s="45">
        <v>0</v>
      </c>
      <c r="H176" s="45">
        <v>0</v>
      </c>
      <c r="I176" s="92">
        <f t="shared" si="47"/>
        <v>556.92999999999995</v>
      </c>
      <c r="J176" s="92">
        <f t="shared" si="48"/>
        <v>562.46957236729202</v>
      </c>
      <c r="K176" s="92">
        <f t="shared" si="49"/>
        <v>574.56766307655028</v>
      </c>
      <c r="L176" s="92">
        <f t="shared" si="50"/>
        <v>591.89502058181608</v>
      </c>
      <c r="N176" s="66">
        <f t="shared" si="54"/>
        <v>0</v>
      </c>
      <c r="O176" s="66">
        <f t="shared" si="51"/>
        <v>0</v>
      </c>
      <c r="P176" s="66">
        <f t="shared" si="51"/>
        <v>0</v>
      </c>
      <c r="Q176" s="66">
        <f t="shared" si="51"/>
        <v>0</v>
      </c>
      <c r="R176" s="66">
        <f t="shared" si="51"/>
        <v>0</v>
      </c>
      <c r="S176" s="41"/>
      <c r="T176" s="92">
        <v>550.02</v>
      </c>
      <c r="U176" s="92">
        <f t="shared" si="55"/>
        <v>556.92999999999995</v>
      </c>
      <c r="V176" s="92">
        <f t="shared" si="55"/>
        <v>562.47</v>
      </c>
      <c r="W176" s="92">
        <f t="shared" si="55"/>
        <v>574.57000000000005</v>
      </c>
      <c r="X176" s="92">
        <f t="shared" si="55"/>
        <v>591.9</v>
      </c>
      <c r="Z176" s="74">
        <v>593.13</v>
      </c>
      <c r="AA176" s="74">
        <v>0</v>
      </c>
      <c r="AB176" s="74"/>
      <c r="AC176" s="74"/>
      <c r="AD176" s="74"/>
    </row>
    <row r="177" spans="1:30" x14ac:dyDescent="0.25">
      <c r="A177" s="79" t="s">
        <v>329</v>
      </c>
      <c r="B177" s="79" t="s">
        <v>837</v>
      </c>
      <c r="C177" s="75">
        <v>1043.3900000000001</v>
      </c>
      <c r="D177" s="75">
        <v>1043.3900000000001</v>
      </c>
      <c r="E177" s="76" t="str">
        <f t="shared" si="53"/>
        <v>Yes</v>
      </c>
      <c r="F177" s="76" t="s">
        <v>666</v>
      </c>
      <c r="G177" s="45">
        <v>0</v>
      </c>
      <c r="H177" s="45">
        <v>0</v>
      </c>
      <c r="I177" s="92">
        <f t="shared" si="47"/>
        <v>1043.3900000000001</v>
      </c>
      <c r="J177" s="92">
        <f t="shared" si="48"/>
        <v>1053.7682062598692</v>
      </c>
      <c r="K177" s="92">
        <f t="shared" si="49"/>
        <v>1076.4335804812847</v>
      </c>
      <c r="L177" s="92">
        <f t="shared" si="50"/>
        <v>1108.8958137016523</v>
      </c>
      <c r="N177" s="66">
        <f t="shared" si="54"/>
        <v>0</v>
      </c>
      <c r="O177" s="66">
        <f t="shared" si="51"/>
        <v>0</v>
      </c>
      <c r="P177" s="66">
        <f t="shared" si="51"/>
        <v>0</v>
      </c>
      <c r="Q177" s="66">
        <f t="shared" si="51"/>
        <v>0</v>
      </c>
      <c r="R177" s="66">
        <f t="shared" si="51"/>
        <v>0</v>
      </c>
      <c r="S177" s="41"/>
      <c r="T177" s="92">
        <v>1025.24</v>
      </c>
      <c r="U177" s="92">
        <f t="shared" si="55"/>
        <v>1043.3900000000001</v>
      </c>
      <c r="V177" s="92">
        <f t="shared" si="55"/>
        <v>1053.77</v>
      </c>
      <c r="W177" s="92">
        <f t="shared" si="55"/>
        <v>1076.43</v>
      </c>
      <c r="X177" s="92">
        <f t="shared" si="55"/>
        <v>1108.9000000000001</v>
      </c>
      <c r="Z177" s="74">
        <v>1025.1500000000001</v>
      </c>
      <c r="AA177" s="74">
        <v>0</v>
      </c>
      <c r="AB177" s="74"/>
      <c r="AC177" s="74"/>
      <c r="AD177" s="74"/>
    </row>
    <row r="178" spans="1:30" x14ac:dyDescent="0.25">
      <c r="A178" s="79" t="s">
        <v>331</v>
      </c>
      <c r="B178" s="79" t="s">
        <v>838</v>
      </c>
      <c r="C178" s="75">
        <v>548.76</v>
      </c>
      <c r="D178" s="75">
        <v>548.76</v>
      </c>
      <c r="E178" s="76" t="str">
        <f t="shared" si="53"/>
        <v>Yes</v>
      </c>
      <c r="F178" s="76" t="s">
        <v>666</v>
      </c>
      <c r="G178" s="45">
        <v>0</v>
      </c>
      <c r="H178" s="45">
        <v>0</v>
      </c>
      <c r="I178" s="92">
        <f t="shared" si="47"/>
        <v>548.76</v>
      </c>
      <c r="J178" s="92">
        <f t="shared" si="48"/>
        <v>554.21830846295802</v>
      </c>
      <c r="K178" s="92">
        <f t="shared" si="49"/>
        <v>566.13892372450357</v>
      </c>
      <c r="L178" s="92">
        <f t="shared" si="50"/>
        <v>583.21209396957863</v>
      </c>
      <c r="N178" s="66">
        <f t="shared" si="54"/>
        <v>0</v>
      </c>
      <c r="O178" s="66">
        <f t="shared" si="51"/>
        <v>0</v>
      </c>
      <c r="P178" s="66">
        <f t="shared" si="51"/>
        <v>0</v>
      </c>
      <c r="Q178" s="66">
        <f t="shared" si="51"/>
        <v>0</v>
      </c>
      <c r="R178" s="66">
        <f t="shared" si="51"/>
        <v>0</v>
      </c>
      <c r="S178" s="41"/>
      <c r="T178" s="92">
        <v>536.38</v>
      </c>
      <c r="U178" s="92">
        <f t="shared" si="55"/>
        <v>548.76</v>
      </c>
      <c r="V178" s="92">
        <f t="shared" si="55"/>
        <v>554.22</v>
      </c>
      <c r="W178" s="92">
        <f t="shared" si="55"/>
        <v>566.14</v>
      </c>
      <c r="X178" s="92">
        <f t="shared" si="55"/>
        <v>583.21</v>
      </c>
      <c r="Z178" s="74">
        <v>584.6</v>
      </c>
      <c r="AA178" s="74">
        <v>0</v>
      </c>
      <c r="AB178" s="74"/>
      <c r="AC178" s="74"/>
      <c r="AD178" s="74"/>
    </row>
    <row r="179" spans="1:30" x14ac:dyDescent="0.25">
      <c r="A179" s="79" t="s">
        <v>333</v>
      </c>
      <c r="B179" s="79" t="s">
        <v>839</v>
      </c>
      <c r="C179" s="75">
        <v>540.19000000000005</v>
      </c>
      <c r="D179" s="75">
        <v>540.19000000000005</v>
      </c>
      <c r="E179" s="76" t="str">
        <f t="shared" si="53"/>
        <v>Yes</v>
      </c>
      <c r="F179" s="76" t="s">
        <v>666</v>
      </c>
      <c r="G179" s="45">
        <v>0</v>
      </c>
      <c r="H179" s="45">
        <v>0</v>
      </c>
      <c r="I179" s="92">
        <f t="shared" si="47"/>
        <v>540.19000000000005</v>
      </c>
      <c r="J179" s="92">
        <f t="shared" si="48"/>
        <v>545.563065909697</v>
      </c>
      <c r="K179" s="92">
        <f t="shared" si="49"/>
        <v>557.29751659512283</v>
      </c>
      <c r="L179" s="92">
        <f t="shared" si="50"/>
        <v>574.10405467130749</v>
      </c>
      <c r="N179" s="66">
        <f t="shared" si="54"/>
        <v>0</v>
      </c>
      <c r="O179" s="66">
        <f t="shared" si="51"/>
        <v>0</v>
      </c>
      <c r="P179" s="66">
        <f t="shared" si="51"/>
        <v>0</v>
      </c>
      <c r="Q179" s="66">
        <f t="shared" si="51"/>
        <v>0</v>
      </c>
      <c r="R179" s="66">
        <f t="shared" si="51"/>
        <v>0</v>
      </c>
      <c r="S179" s="41"/>
      <c r="T179" s="92">
        <v>559.34</v>
      </c>
      <c r="U179" s="92">
        <f t="shared" si="55"/>
        <v>540.19000000000005</v>
      </c>
      <c r="V179" s="92">
        <f t="shared" si="55"/>
        <v>545.55999999999995</v>
      </c>
      <c r="W179" s="92">
        <f t="shared" si="55"/>
        <v>557.29999999999995</v>
      </c>
      <c r="X179" s="92">
        <f t="shared" si="55"/>
        <v>574.1</v>
      </c>
      <c r="Z179" s="74">
        <v>593.83000000000004</v>
      </c>
      <c r="AA179" s="74">
        <v>0</v>
      </c>
      <c r="AB179" s="74"/>
      <c r="AC179" s="74"/>
      <c r="AD179" s="74"/>
    </row>
    <row r="180" spans="1:30" x14ac:dyDescent="0.25">
      <c r="A180" s="79" t="s">
        <v>335</v>
      </c>
      <c r="B180" s="79" t="s">
        <v>840</v>
      </c>
      <c r="C180" s="75">
        <v>326.64</v>
      </c>
      <c r="D180" s="75">
        <v>326.64</v>
      </c>
      <c r="E180" s="76" t="str">
        <f t="shared" si="53"/>
        <v>Yes</v>
      </c>
      <c r="F180" s="76" t="s">
        <v>666</v>
      </c>
      <c r="G180" s="45">
        <v>0</v>
      </c>
      <c r="H180" s="45">
        <v>0</v>
      </c>
      <c r="I180" s="92">
        <f t="shared" si="47"/>
        <v>326.64</v>
      </c>
      <c r="J180" s="92">
        <f t="shared" si="48"/>
        <v>329.88896471379218</v>
      </c>
      <c r="K180" s="92">
        <f t="shared" si="49"/>
        <v>336.98450697093779</v>
      </c>
      <c r="L180" s="92">
        <f t="shared" si="50"/>
        <v>347.14701941508702</v>
      </c>
      <c r="N180" s="66">
        <f t="shared" si="54"/>
        <v>0</v>
      </c>
      <c r="O180" s="66">
        <f t="shared" si="51"/>
        <v>0</v>
      </c>
      <c r="P180" s="66">
        <f t="shared" si="51"/>
        <v>0</v>
      </c>
      <c r="Q180" s="66">
        <f t="shared" si="51"/>
        <v>0</v>
      </c>
      <c r="R180" s="66">
        <f t="shared" si="51"/>
        <v>0</v>
      </c>
      <c r="S180" s="41"/>
      <c r="T180" s="92">
        <v>332.25</v>
      </c>
      <c r="U180" s="92">
        <f t="shared" si="55"/>
        <v>326.64</v>
      </c>
      <c r="V180" s="92">
        <f t="shared" si="55"/>
        <v>329.89</v>
      </c>
      <c r="W180" s="92">
        <f t="shared" si="55"/>
        <v>336.98</v>
      </c>
      <c r="X180" s="92">
        <f t="shared" si="55"/>
        <v>347.15</v>
      </c>
      <c r="Z180" s="74">
        <v>357.47</v>
      </c>
      <c r="AA180" s="74">
        <v>0</v>
      </c>
      <c r="AB180" s="74"/>
      <c r="AC180" s="74"/>
      <c r="AD180" s="74"/>
    </row>
    <row r="181" spans="1:30" x14ac:dyDescent="0.25">
      <c r="A181" s="79" t="s">
        <v>337</v>
      </c>
      <c r="B181" s="79" t="s">
        <v>841</v>
      </c>
      <c r="C181" s="75">
        <v>345.38</v>
      </c>
      <c r="D181" s="75">
        <v>345.38</v>
      </c>
      <c r="E181" s="76" t="str">
        <f t="shared" si="53"/>
        <v>Yes</v>
      </c>
      <c r="F181" s="76" t="s">
        <v>666</v>
      </c>
      <c r="G181" s="45">
        <v>0</v>
      </c>
      <c r="H181" s="45">
        <v>0</v>
      </c>
      <c r="I181" s="92">
        <f t="shared" si="47"/>
        <v>345.38</v>
      </c>
      <c r="J181" s="92">
        <f t="shared" si="48"/>
        <v>348.81536441602236</v>
      </c>
      <c r="K181" s="92">
        <f t="shared" si="49"/>
        <v>356.3179923390353</v>
      </c>
      <c r="L181" s="92">
        <f t="shared" si="50"/>
        <v>367.06354875576397</v>
      </c>
      <c r="N181" s="66">
        <f t="shared" si="54"/>
        <v>0</v>
      </c>
      <c r="O181" s="66">
        <f t="shared" si="51"/>
        <v>0</v>
      </c>
      <c r="P181" s="66">
        <f t="shared" si="51"/>
        <v>0</v>
      </c>
      <c r="Q181" s="66">
        <f t="shared" si="51"/>
        <v>0</v>
      </c>
      <c r="R181" s="66">
        <f t="shared" si="51"/>
        <v>0</v>
      </c>
      <c r="S181" s="41"/>
      <c r="T181" s="92">
        <v>354.83</v>
      </c>
      <c r="U181" s="92">
        <f t="shared" si="55"/>
        <v>345.38</v>
      </c>
      <c r="V181" s="92">
        <f t="shared" si="55"/>
        <v>348.82</v>
      </c>
      <c r="W181" s="92">
        <f t="shared" si="55"/>
        <v>356.32</v>
      </c>
      <c r="X181" s="92">
        <f t="shared" si="55"/>
        <v>367.06</v>
      </c>
      <c r="Z181" s="74">
        <v>356.81</v>
      </c>
      <c r="AA181" s="74">
        <v>0</v>
      </c>
      <c r="AB181" s="74"/>
      <c r="AC181" s="74"/>
      <c r="AD181" s="74"/>
    </row>
    <row r="182" spans="1:30" x14ac:dyDescent="0.25">
      <c r="A182" s="79" t="s">
        <v>339</v>
      </c>
      <c r="B182" s="79" t="s">
        <v>842</v>
      </c>
      <c r="C182" s="75">
        <v>66.709999999999994</v>
      </c>
      <c r="D182" s="75">
        <v>66.709999999999994</v>
      </c>
      <c r="E182" s="76" t="str">
        <f t="shared" si="53"/>
        <v>No</v>
      </c>
      <c r="F182" s="76" t="s">
        <v>666</v>
      </c>
      <c r="G182" s="45">
        <v>7</v>
      </c>
      <c r="H182" s="45">
        <v>0</v>
      </c>
      <c r="I182" s="92">
        <f t="shared" si="47"/>
        <v>66.709999999999994</v>
      </c>
      <c r="J182" s="92">
        <f t="shared" si="48"/>
        <v>66.709999999999994</v>
      </c>
      <c r="K182" s="92">
        <f t="shared" si="49"/>
        <v>66.709999999999994</v>
      </c>
      <c r="L182" s="92">
        <f t="shared" si="50"/>
        <v>66.709999999999994</v>
      </c>
      <c r="N182" s="66">
        <f t="shared" si="54"/>
        <v>-7</v>
      </c>
      <c r="O182" s="66">
        <f t="shared" si="51"/>
        <v>-7</v>
      </c>
      <c r="P182" s="66">
        <f t="shared" si="51"/>
        <v>-7</v>
      </c>
      <c r="Q182" s="66">
        <f t="shared" si="51"/>
        <v>-7</v>
      </c>
      <c r="R182" s="66">
        <f t="shared" si="51"/>
        <v>-7</v>
      </c>
      <c r="S182" s="41"/>
      <c r="T182" s="92">
        <v>59.34</v>
      </c>
      <c r="U182" s="92">
        <f t="shared" si="55"/>
        <v>59.71</v>
      </c>
      <c r="V182" s="92">
        <f t="shared" si="55"/>
        <v>59.71</v>
      </c>
      <c r="W182" s="92">
        <f t="shared" si="55"/>
        <v>59.71</v>
      </c>
      <c r="X182" s="92">
        <f t="shared" si="55"/>
        <v>59.71</v>
      </c>
      <c r="Z182" s="74">
        <v>50.400000000000006</v>
      </c>
      <c r="AA182" s="74">
        <v>-10</v>
      </c>
      <c r="AB182" s="74"/>
      <c r="AC182" s="74"/>
      <c r="AD182" s="74"/>
    </row>
    <row r="183" spans="1:30" x14ac:dyDescent="0.25">
      <c r="A183" s="79" t="s">
        <v>341</v>
      </c>
      <c r="B183" s="79" t="s">
        <v>843</v>
      </c>
      <c r="C183" s="75">
        <v>1109.74</v>
      </c>
      <c r="D183" s="75">
        <v>1109.74</v>
      </c>
      <c r="E183" s="76" t="str">
        <f t="shared" si="53"/>
        <v>Yes</v>
      </c>
      <c r="F183" s="76" t="s">
        <v>666</v>
      </c>
      <c r="G183" s="45">
        <v>0</v>
      </c>
      <c r="H183" s="45">
        <v>0</v>
      </c>
      <c r="I183" s="92">
        <f t="shared" si="47"/>
        <v>1109.74</v>
      </c>
      <c r="J183" s="92">
        <f t="shared" si="48"/>
        <v>1120.778164650636</v>
      </c>
      <c r="K183" s="92">
        <f t="shared" si="49"/>
        <v>1144.8848480465604</v>
      </c>
      <c r="L183" s="92">
        <f t="shared" si="50"/>
        <v>1179.4113804974854</v>
      </c>
      <c r="N183" s="66">
        <f t="shared" si="54"/>
        <v>0</v>
      </c>
      <c r="O183" s="66">
        <f t="shared" si="51"/>
        <v>0</v>
      </c>
      <c r="P183" s="66">
        <f t="shared" si="51"/>
        <v>0</v>
      </c>
      <c r="Q183" s="66">
        <f t="shared" si="51"/>
        <v>0</v>
      </c>
      <c r="R183" s="66">
        <f t="shared" si="51"/>
        <v>0</v>
      </c>
      <c r="S183" s="41"/>
      <c r="T183" s="92">
        <v>1115.4100000000001</v>
      </c>
      <c r="U183" s="92">
        <f t="shared" si="55"/>
        <v>1109.74</v>
      </c>
      <c r="V183" s="92">
        <f t="shared" si="55"/>
        <v>1120.78</v>
      </c>
      <c r="W183" s="92">
        <f t="shared" si="55"/>
        <v>1144.8800000000001</v>
      </c>
      <c r="X183" s="92">
        <f t="shared" si="55"/>
        <v>1179.4100000000001</v>
      </c>
      <c r="Z183" s="74">
        <v>1127.75</v>
      </c>
      <c r="AA183" s="74">
        <v>0</v>
      </c>
      <c r="AB183" s="74"/>
      <c r="AC183" s="74"/>
      <c r="AD183" s="74"/>
    </row>
    <row r="184" spans="1:30" x14ac:dyDescent="0.25">
      <c r="A184" s="79" t="s">
        <v>343</v>
      </c>
      <c r="B184" s="79" t="s">
        <v>844</v>
      </c>
      <c r="C184" s="75">
        <v>248.43</v>
      </c>
      <c r="D184" s="75">
        <v>248.43</v>
      </c>
      <c r="E184" s="76" t="str">
        <f t="shared" si="53"/>
        <v>Yes</v>
      </c>
      <c r="F184" s="76" t="s">
        <v>666</v>
      </c>
      <c r="G184" s="45">
        <v>0</v>
      </c>
      <c r="H184" s="45">
        <v>0</v>
      </c>
      <c r="I184" s="92">
        <f t="shared" si="47"/>
        <v>248.43</v>
      </c>
      <c r="J184" s="92">
        <f t="shared" si="48"/>
        <v>250.90103938233958</v>
      </c>
      <c r="K184" s="92">
        <f t="shared" si="49"/>
        <v>256.29763980770906</v>
      </c>
      <c r="L184" s="92">
        <f t="shared" si="50"/>
        <v>264.02686147835561</v>
      </c>
      <c r="N184" s="66">
        <f t="shared" si="54"/>
        <v>0</v>
      </c>
      <c r="O184" s="66">
        <f t="shared" si="51"/>
        <v>0</v>
      </c>
      <c r="P184" s="66">
        <f t="shared" si="51"/>
        <v>0</v>
      </c>
      <c r="Q184" s="66">
        <f t="shared" si="51"/>
        <v>0</v>
      </c>
      <c r="R184" s="66">
        <f t="shared" si="51"/>
        <v>0</v>
      </c>
      <c r="S184" s="41"/>
      <c r="T184" s="92">
        <v>246.28</v>
      </c>
      <c r="U184" s="92">
        <f t="shared" si="55"/>
        <v>248.43</v>
      </c>
      <c r="V184" s="92">
        <f t="shared" si="55"/>
        <v>250.9</v>
      </c>
      <c r="W184" s="92">
        <f t="shared" si="55"/>
        <v>256.3</v>
      </c>
      <c r="X184" s="92">
        <f t="shared" si="55"/>
        <v>264.02999999999997</v>
      </c>
      <c r="Z184" s="74">
        <v>245.12</v>
      </c>
      <c r="AA184" s="74">
        <v>0</v>
      </c>
      <c r="AB184" s="74"/>
      <c r="AC184" s="74"/>
      <c r="AD184" s="74"/>
    </row>
    <row r="185" spans="1:30" x14ac:dyDescent="0.25">
      <c r="A185" s="79" t="s">
        <v>345</v>
      </c>
      <c r="B185" s="79" t="s">
        <v>845</v>
      </c>
      <c r="C185" s="75">
        <v>268.20999999999998</v>
      </c>
      <c r="D185" s="75">
        <v>268.20999999999998</v>
      </c>
      <c r="E185" s="76" t="str">
        <f t="shared" si="53"/>
        <v>Yes</v>
      </c>
      <c r="F185" s="76" t="s">
        <v>666</v>
      </c>
      <c r="G185" s="45">
        <v>0</v>
      </c>
      <c r="H185" s="45">
        <v>0</v>
      </c>
      <c r="I185" s="92">
        <f t="shared" si="47"/>
        <v>268.20999999999998</v>
      </c>
      <c r="J185" s="92">
        <f t="shared" si="48"/>
        <v>270.8777835717799</v>
      </c>
      <c r="K185" s="92">
        <f t="shared" si="49"/>
        <v>276.70406139687486</v>
      </c>
      <c r="L185" s="92">
        <f t="shared" si="50"/>
        <v>285.04868380272001</v>
      </c>
      <c r="N185" s="66">
        <f t="shared" si="54"/>
        <v>0</v>
      </c>
      <c r="O185" s="66">
        <f t="shared" si="51"/>
        <v>0</v>
      </c>
      <c r="P185" s="66">
        <f t="shared" si="51"/>
        <v>0</v>
      </c>
      <c r="Q185" s="66">
        <f t="shared" si="51"/>
        <v>0</v>
      </c>
      <c r="R185" s="66">
        <f t="shared" si="51"/>
        <v>0</v>
      </c>
      <c r="S185" s="41"/>
      <c r="T185" s="92">
        <v>266.54000000000002</v>
      </c>
      <c r="U185" s="92">
        <f t="shared" si="55"/>
        <v>268.20999999999998</v>
      </c>
      <c r="V185" s="92">
        <f t="shared" si="55"/>
        <v>270.88</v>
      </c>
      <c r="W185" s="92">
        <f t="shared" si="55"/>
        <v>276.7</v>
      </c>
      <c r="X185" s="92">
        <f t="shared" si="55"/>
        <v>285.05</v>
      </c>
      <c r="Z185" s="74">
        <v>243.08</v>
      </c>
      <c r="AA185" s="74">
        <v>0</v>
      </c>
      <c r="AB185" s="74"/>
      <c r="AC185" s="74"/>
      <c r="AD185" s="74"/>
    </row>
    <row r="186" spans="1:30" x14ac:dyDescent="0.25">
      <c r="A186" s="79" t="s">
        <v>347</v>
      </c>
      <c r="B186" s="79" t="s">
        <v>846</v>
      </c>
      <c r="C186" s="75">
        <v>3363.88</v>
      </c>
      <c r="D186" s="75">
        <v>3363.88</v>
      </c>
      <c r="E186" s="76" t="str">
        <f t="shared" si="53"/>
        <v>Yes</v>
      </c>
      <c r="F186" s="76" t="s">
        <v>666</v>
      </c>
      <c r="G186" s="45">
        <v>0</v>
      </c>
      <c r="H186" s="45">
        <v>0</v>
      </c>
      <c r="I186" s="92">
        <f t="shared" si="47"/>
        <v>3363.88</v>
      </c>
      <c r="J186" s="92">
        <f t="shared" si="48"/>
        <v>3397.339243881433</v>
      </c>
      <c r="K186" s="92">
        <f t="shared" si="49"/>
        <v>3470.4122070456719</v>
      </c>
      <c r="L186" s="92">
        <f t="shared" si="50"/>
        <v>3575.0701557372736</v>
      </c>
      <c r="N186" s="66">
        <f t="shared" si="54"/>
        <v>0</v>
      </c>
      <c r="O186" s="66">
        <f t="shared" si="51"/>
        <v>0</v>
      </c>
      <c r="P186" s="66">
        <f t="shared" si="51"/>
        <v>0</v>
      </c>
      <c r="Q186" s="66">
        <f t="shared" si="51"/>
        <v>0</v>
      </c>
      <c r="R186" s="66">
        <f t="shared" si="51"/>
        <v>0</v>
      </c>
      <c r="S186" s="41"/>
      <c r="T186" s="92">
        <v>3216.27</v>
      </c>
      <c r="U186" s="92">
        <f t="shared" si="55"/>
        <v>3363.88</v>
      </c>
      <c r="V186" s="92">
        <f t="shared" si="55"/>
        <v>3397.34</v>
      </c>
      <c r="W186" s="92">
        <f t="shared" si="55"/>
        <v>3470.41</v>
      </c>
      <c r="X186" s="92">
        <f t="shared" si="55"/>
        <v>3575.07</v>
      </c>
      <c r="Z186" s="74">
        <v>3218.83</v>
      </c>
      <c r="AA186" s="74">
        <v>0</v>
      </c>
      <c r="AB186" s="74"/>
      <c r="AC186" s="74"/>
      <c r="AD186" s="74"/>
    </row>
    <row r="187" spans="1:30" x14ac:dyDescent="0.25">
      <c r="A187" s="79" t="s">
        <v>349</v>
      </c>
      <c r="B187" s="79" t="s">
        <v>847</v>
      </c>
      <c r="C187" s="75">
        <v>23295.9</v>
      </c>
      <c r="D187" s="80">
        <v>23839.08</v>
      </c>
      <c r="E187" s="76" t="str">
        <f t="shared" si="53"/>
        <v>Yes</v>
      </c>
      <c r="F187" s="76" t="s">
        <v>668</v>
      </c>
      <c r="G187" s="45">
        <v>0</v>
      </c>
      <c r="H187" s="45">
        <v>0</v>
      </c>
      <c r="I187" s="92">
        <f t="shared" si="47"/>
        <v>23839.08</v>
      </c>
      <c r="J187" s="92">
        <f t="shared" si="48"/>
        <v>23527.615518846535</v>
      </c>
      <c r="K187" s="92">
        <f t="shared" si="49"/>
        <v>24033.668184987357</v>
      </c>
      <c r="L187" s="92">
        <f t="shared" si="50"/>
        <v>24758.456556428871</v>
      </c>
      <c r="N187" s="66">
        <f t="shared" si="54"/>
        <v>0</v>
      </c>
      <c r="O187" s="66">
        <f t="shared" si="51"/>
        <v>0</v>
      </c>
      <c r="P187" s="66">
        <f t="shared" si="51"/>
        <v>0</v>
      </c>
      <c r="Q187" s="66">
        <f t="shared" si="51"/>
        <v>0</v>
      </c>
      <c r="R187" s="66">
        <f t="shared" si="51"/>
        <v>0</v>
      </c>
      <c r="S187" s="41"/>
      <c r="T187" s="92">
        <v>23424.29</v>
      </c>
      <c r="U187" s="92">
        <f t="shared" si="55"/>
        <v>23839.08</v>
      </c>
      <c r="V187" s="92">
        <f t="shared" si="55"/>
        <v>23527.62</v>
      </c>
      <c r="W187" s="92">
        <f t="shared" si="55"/>
        <v>24033.67</v>
      </c>
      <c r="X187" s="92">
        <f t="shared" si="55"/>
        <v>24758.46</v>
      </c>
      <c r="Z187" s="74">
        <v>23188.74</v>
      </c>
      <c r="AA187" s="74">
        <v>0</v>
      </c>
      <c r="AB187" s="74"/>
      <c r="AC187" s="74"/>
      <c r="AD187" s="74"/>
    </row>
    <row r="188" spans="1:30" x14ac:dyDescent="0.25">
      <c r="A188" s="79" t="s">
        <v>351</v>
      </c>
      <c r="B188" s="79" t="s">
        <v>848</v>
      </c>
      <c r="C188" s="75">
        <v>28374.03</v>
      </c>
      <c r="D188" s="75">
        <v>28374.03</v>
      </c>
      <c r="E188" s="76" t="str">
        <f t="shared" si="53"/>
        <v>Yes</v>
      </c>
      <c r="F188" s="76" t="s">
        <v>666</v>
      </c>
      <c r="G188" s="45">
        <v>0</v>
      </c>
      <c r="H188" s="45">
        <v>0</v>
      </c>
      <c r="I188" s="92">
        <f t="shared" si="47"/>
        <v>28374.03</v>
      </c>
      <c r="J188" s="92">
        <f t="shared" si="48"/>
        <v>28656.255760035758</v>
      </c>
      <c r="K188" s="92">
        <f t="shared" si="49"/>
        <v>29272.619735270011</v>
      </c>
      <c r="L188" s="92">
        <f t="shared" si="50"/>
        <v>30155.400267249141</v>
      </c>
      <c r="N188" s="66">
        <f t="shared" si="54"/>
        <v>0</v>
      </c>
      <c r="O188" s="66">
        <f t="shared" si="51"/>
        <v>0</v>
      </c>
      <c r="P188" s="66">
        <f t="shared" si="51"/>
        <v>0</v>
      </c>
      <c r="Q188" s="66">
        <f t="shared" si="51"/>
        <v>0</v>
      </c>
      <c r="R188" s="66">
        <f t="shared" si="51"/>
        <v>0</v>
      </c>
      <c r="S188" s="41"/>
      <c r="T188" s="92">
        <v>28233.18</v>
      </c>
      <c r="U188" s="92">
        <f t="shared" si="55"/>
        <v>28374.03</v>
      </c>
      <c r="V188" s="92">
        <f t="shared" si="55"/>
        <v>28656.26</v>
      </c>
      <c r="W188" s="92">
        <f t="shared" si="55"/>
        <v>29272.62</v>
      </c>
      <c r="X188" s="92">
        <f t="shared" si="55"/>
        <v>30155.4</v>
      </c>
      <c r="Z188" s="74">
        <v>28335.119999999999</v>
      </c>
      <c r="AA188" s="74">
        <v>0</v>
      </c>
      <c r="AB188" s="74"/>
      <c r="AC188" s="74"/>
      <c r="AD188" s="74"/>
    </row>
    <row r="189" spans="1:30" x14ac:dyDescent="0.25">
      <c r="A189" s="79" t="s">
        <v>353</v>
      </c>
      <c r="B189" s="79" t="s">
        <v>849</v>
      </c>
      <c r="C189" s="75">
        <v>181.38</v>
      </c>
      <c r="D189" s="75">
        <v>181.38</v>
      </c>
      <c r="E189" s="76" t="str">
        <f t="shared" si="53"/>
        <v>Yes</v>
      </c>
      <c r="F189" s="76" t="s">
        <v>666</v>
      </c>
      <c r="G189" s="45">
        <v>0</v>
      </c>
      <c r="H189" s="45">
        <v>49.53</v>
      </c>
      <c r="I189" s="92">
        <f t="shared" si="47"/>
        <v>181.38</v>
      </c>
      <c r="J189" s="92">
        <f t="shared" si="48"/>
        <v>183.18411835595035</v>
      </c>
      <c r="K189" s="92">
        <f t="shared" si="49"/>
        <v>187.12420363209861</v>
      </c>
      <c r="L189" s="92">
        <f t="shared" si="50"/>
        <v>192.76734748196324</v>
      </c>
      <c r="N189" s="66">
        <f t="shared" si="54"/>
        <v>49.53</v>
      </c>
      <c r="O189" s="66">
        <f t="shared" si="51"/>
        <v>49.53</v>
      </c>
      <c r="P189" s="66">
        <f t="shared" si="51"/>
        <v>49.53</v>
      </c>
      <c r="Q189" s="66">
        <f t="shared" si="51"/>
        <v>49.53</v>
      </c>
      <c r="R189" s="66">
        <f t="shared" si="51"/>
        <v>49.53</v>
      </c>
      <c r="S189" s="41"/>
      <c r="T189" s="92">
        <v>224.71</v>
      </c>
      <c r="U189" s="92">
        <f t="shared" si="55"/>
        <v>230.91</v>
      </c>
      <c r="V189" s="92">
        <f t="shared" si="55"/>
        <v>232.71</v>
      </c>
      <c r="W189" s="92">
        <f t="shared" si="55"/>
        <v>236.65</v>
      </c>
      <c r="X189" s="92">
        <f t="shared" si="55"/>
        <v>242.3</v>
      </c>
      <c r="Z189" s="74">
        <v>269.39999999999998</v>
      </c>
      <c r="AA189" s="74">
        <v>46.999999999999972</v>
      </c>
      <c r="AB189" s="74"/>
      <c r="AC189" s="74"/>
      <c r="AD189" s="74"/>
    </row>
    <row r="190" spans="1:30" x14ac:dyDescent="0.25">
      <c r="A190" s="79" t="s">
        <v>355</v>
      </c>
      <c r="B190" s="79" t="s">
        <v>850</v>
      </c>
      <c r="C190" s="75">
        <v>5612.52</v>
      </c>
      <c r="D190" s="75">
        <v>5612.52</v>
      </c>
      <c r="E190" s="76" t="str">
        <f t="shared" si="53"/>
        <v>Yes</v>
      </c>
      <c r="F190" s="76" t="s">
        <v>668</v>
      </c>
      <c r="G190" s="45">
        <v>0</v>
      </c>
      <c r="H190" s="45">
        <v>0</v>
      </c>
      <c r="I190" s="92">
        <f t="shared" si="47"/>
        <v>5612.52</v>
      </c>
      <c r="J190" s="92">
        <f t="shared" si="48"/>
        <v>5668.3456166894839</v>
      </c>
      <c r="K190" s="92">
        <f t="shared" si="49"/>
        <v>5790.2653841064412</v>
      </c>
      <c r="L190" s="92">
        <f t="shared" si="50"/>
        <v>5964.8836315440985</v>
      </c>
      <c r="N190" s="66">
        <f t="shared" si="54"/>
        <v>0</v>
      </c>
      <c r="O190" s="66">
        <f t="shared" si="51"/>
        <v>0</v>
      </c>
      <c r="P190" s="66">
        <f t="shared" si="51"/>
        <v>0</v>
      </c>
      <c r="Q190" s="66">
        <f t="shared" si="51"/>
        <v>0</v>
      </c>
      <c r="R190" s="66">
        <f t="shared" si="51"/>
        <v>0</v>
      </c>
      <c r="S190" s="41"/>
      <c r="T190" s="92">
        <v>5664.75</v>
      </c>
      <c r="U190" s="92">
        <f t="shared" si="55"/>
        <v>5612.52</v>
      </c>
      <c r="V190" s="92">
        <f t="shared" si="55"/>
        <v>5668.35</v>
      </c>
      <c r="W190" s="92">
        <f t="shared" si="55"/>
        <v>5790.27</v>
      </c>
      <c r="X190" s="92">
        <f t="shared" si="55"/>
        <v>5964.88</v>
      </c>
      <c r="Z190" s="74">
        <v>5598.86</v>
      </c>
      <c r="AA190" s="74">
        <v>0</v>
      </c>
      <c r="AB190" s="74"/>
      <c r="AC190" s="74"/>
      <c r="AD190" s="74"/>
    </row>
    <row r="191" spans="1:30" x14ac:dyDescent="0.25">
      <c r="A191" s="79" t="s">
        <v>357</v>
      </c>
      <c r="B191" s="79" t="s">
        <v>851</v>
      </c>
      <c r="C191" s="75">
        <v>9916.61</v>
      </c>
      <c r="D191" s="75">
        <v>9916.61</v>
      </c>
      <c r="E191" s="76" t="str">
        <f t="shared" si="53"/>
        <v>Yes</v>
      </c>
      <c r="F191" s="76" t="s">
        <v>666</v>
      </c>
      <c r="G191" s="45">
        <v>343.4</v>
      </c>
      <c r="H191" s="45">
        <v>0</v>
      </c>
      <c r="I191" s="92">
        <f t="shared" si="47"/>
        <v>9916.61</v>
      </c>
      <c r="J191" s="92">
        <f t="shared" si="48"/>
        <v>10015.246774340065</v>
      </c>
      <c r="K191" s="92">
        <f t="shared" si="49"/>
        <v>10230.663518470094</v>
      </c>
      <c r="L191" s="92">
        <f t="shared" si="50"/>
        <v>10539.191783620641</v>
      </c>
      <c r="N191" s="66">
        <f t="shared" si="54"/>
        <v>-343.4</v>
      </c>
      <c r="O191" s="66">
        <f t="shared" si="51"/>
        <v>-343.4</v>
      </c>
      <c r="P191" s="66">
        <f t="shared" si="51"/>
        <v>-343.4</v>
      </c>
      <c r="Q191" s="66">
        <f t="shared" si="51"/>
        <v>-343.4</v>
      </c>
      <c r="R191" s="66">
        <f t="shared" si="51"/>
        <v>-343.4</v>
      </c>
      <c r="S191" s="41"/>
      <c r="T191" s="92">
        <v>9298.02</v>
      </c>
      <c r="U191" s="92">
        <f t="shared" si="55"/>
        <v>9573.2099999999991</v>
      </c>
      <c r="V191" s="92">
        <f t="shared" si="55"/>
        <v>9671.85</v>
      </c>
      <c r="W191" s="92">
        <f t="shared" si="55"/>
        <v>9887.26</v>
      </c>
      <c r="X191" s="92">
        <f t="shared" si="55"/>
        <v>10195.790000000001</v>
      </c>
      <c r="Z191" s="74">
        <v>8838.6299999999992</v>
      </c>
      <c r="AA191" s="74">
        <v>-340</v>
      </c>
      <c r="AB191" s="74"/>
      <c r="AC191" s="74"/>
      <c r="AD191" s="74"/>
    </row>
    <row r="192" spans="1:30" x14ac:dyDescent="0.25">
      <c r="A192" s="79" t="s">
        <v>359</v>
      </c>
      <c r="B192" s="79" t="s">
        <v>852</v>
      </c>
      <c r="C192" s="75">
        <v>1523.71</v>
      </c>
      <c r="D192" s="75">
        <v>1523.71</v>
      </c>
      <c r="E192" s="76" t="str">
        <f t="shared" si="53"/>
        <v>Yes</v>
      </c>
      <c r="F192" s="76" t="s">
        <v>666</v>
      </c>
      <c r="G192" s="45">
        <v>0</v>
      </c>
      <c r="H192" s="45">
        <v>540.16999999999996</v>
      </c>
      <c r="I192" s="92">
        <f t="shared" si="47"/>
        <v>1523.71</v>
      </c>
      <c r="J192" s="92">
        <f t="shared" si="48"/>
        <v>1538.8657678914165</v>
      </c>
      <c r="K192" s="92">
        <f t="shared" si="49"/>
        <v>1571.9650475039421</v>
      </c>
      <c r="L192" s="92">
        <f t="shared" si="50"/>
        <v>1619.3711270908714</v>
      </c>
      <c r="N192" s="66">
        <f t="shared" si="54"/>
        <v>540.16999999999996</v>
      </c>
      <c r="O192" s="66">
        <f t="shared" si="51"/>
        <v>540.16999999999996</v>
      </c>
      <c r="P192" s="66">
        <f t="shared" si="51"/>
        <v>540.16999999999996</v>
      </c>
      <c r="Q192" s="66">
        <f t="shared" si="51"/>
        <v>540.16999999999996</v>
      </c>
      <c r="R192" s="66">
        <f t="shared" si="51"/>
        <v>540.16999999999996</v>
      </c>
      <c r="S192" s="41"/>
      <c r="T192" s="92">
        <v>2016.07</v>
      </c>
      <c r="U192" s="92">
        <f t="shared" si="55"/>
        <v>2063.88</v>
      </c>
      <c r="V192" s="92">
        <f t="shared" si="55"/>
        <v>2079.04</v>
      </c>
      <c r="W192" s="92">
        <f t="shared" si="55"/>
        <v>2112.14</v>
      </c>
      <c r="X192" s="92">
        <f t="shared" si="55"/>
        <v>2159.54</v>
      </c>
      <c r="Z192" s="74">
        <v>2588.6400000000003</v>
      </c>
      <c r="AA192" s="74">
        <v>563.00000000000023</v>
      </c>
      <c r="AB192" s="74"/>
      <c r="AC192" s="74"/>
      <c r="AD192" s="74"/>
    </row>
    <row r="193" spans="1:30" x14ac:dyDescent="0.25">
      <c r="A193" s="79" t="s">
        <v>361</v>
      </c>
      <c r="B193" s="79" t="s">
        <v>853</v>
      </c>
      <c r="C193" s="75">
        <v>2691.21</v>
      </c>
      <c r="D193" s="75">
        <v>2691.21</v>
      </c>
      <c r="E193" s="76" t="str">
        <f t="shared" si="53"/>
        <v>Yes</v>
      </c>
      <c r="F193" s="76" t="s">
        <v>666</v>
      </c>
      <c r="G193" s="45">
        <v>0</v>
      </c>
      <c r="H193" s="45">
        <v>0</v>
      </c>
      <c r="I193" s="92">
        <f t="shared" si="47"/>
        <v>2691.21</v>
      </c>
      <c r="J193" s="92">
        <f t="shared" si="48"/>
        <v>2717.9784494471119</v>
      </c>
      <c r="K193" s="92">
        <f t="shared" si="49"/>
        <v>2776.4391225975305</v>
      </c>
      <c r="L193" s="92">
        <f t="shared" si="50"/>
        <v>2860.168779451617</v>
      </c>
      <c r="N193" s="66">
        <f t="shared" si="54"/>
        <v>0</v>
      </c>
      <c r="O193" s="66">
        <f t="shared" si="51"/>
        <v>0</v>
      </c>
      <c r="P193" s="66">
        <f t="shared" si="51"/>
        <v>0</v>
      </c>
      <c r="Q193" s="66">
        <f t="shared" si="51"/>
        <v>0</v>
      </c>
      <c r="R193" s="66">
        <f t="shared" si="51"/>
        <v>0</v>
      </c>
      <c r="S193" s="41"/>
      <c r="T193" s="92">
        <v>2699.86</v>
      </c>
      <c r="U193" s="92">
        <f t="shared" si="55"/>
        <v>2691.21</v>
      </c>
      <c r="V193" s="92">
        <f t="shared" si="55"/>
        <v>2717.98</v>
      </c>
      <c r="W193" s="92">
        <f t="shared" si="55"/>
        <v>2776.44</v>
      </c>
      <c r="X193" s="92">
        <f t="shared" si="55"/>
        <v>2860.17</v>
      </c>
      <c r="Z193" s="74">
        <v>2641.27</v>
      </c>
      <c r="AA193" s="74">
        <v>0</v>
      </c>
      <c r="AB193" s="74"/>
      <c r="AC193" s="74"/>
      <c r="AD193" s="74"/>
    </row>
    <row r="194" spans="1:30" x14ac:dyDescent="0.25">
      <c r="A194" s="79" t="s">
        <v>363</v>
      </c>
      <c r="B194" s="79" t="s">
        <v>854</v>
      </c>
      <c r="C194" s="75">
        <v>12557.18</v>
      </c>
      <c r="D194" s="75">
        <v>12557.18</v>
      </c>
      <c r="E194" s="76" t="str">
        <f t="shared" si="53"/>
        <v>Yes</v>
      </c>
      <c r="F194" s="76" t="s">
        <v>666</v>
      </c>
      <c r="G194" s="45">
        <v>0</v>
      </c>
      <c r="H194" s="45">
        <v>0</v>
      </c>
      <c r="I194" s="92">
        <f t="shared" si="47"/>
        <v>12557.18</v>
      </c>
      <c r="J194" s="92">
        <f t="shared" si="48"/>
        <v>12682.081526833019</v>
      </c>
      <c r="K194" s="92">
        <f t="shared" si="49"/>
        <v>12954.858900457142</v>
      </c>
      <c r="L194" s="92">
        <f t="shared" si="50"/>
        <v>13345.541297020398</v>
      </c>
      <c r="N194" s="66">
        <f t="shared" si="54"/>
        <v>0</v>
      </c>
      <c r="O194" s="66">
        <f t="shared" si="51"/>
        <v>0</v>
      </c>
      <c r="P194" s="66">
        <f t="shared" si="51"/>
        <v>0</v>
      </c>
      <c r="Q194" s="66">
        <f t="shared" si="51"/>
        <v>0</v>
      </c>
      <c r="R194" s="66">
        <f t="shared" si="51"/>
        <v>0</v>
      </c>
      <c r="S194" s="41"/>
      <c r="T194" s="92">
        <v>12566.36</v>
      </c>
      <c r="U194" s="92">
        <f t="shared" si="55"/>
        <v>12557.18</v>
      </c>
      <c r="V194" s="92">
        <f t="shared" si="55"/>
        <v>12682.08</v>
      </c>
      <c r="W194" s="92">
        <f t="shared" si="55"/>
        <v>12954.86</v>
      </c>
      <c r="X194" s="92">
        <f t="shared" si="55"/>
        <v>13345.54</v>
      </c>
      <c r="Z194" s="74">
        <v>12702.83</v>
      </c>
      <c r="AA194" s="74">
        <v>0</v>
      </c>
      <c r="AB194" s="74"/>
      <c r="AC194" s="74"/>
      <c r="AD194" s="74"/>
    </row>
    <row r="195" spans="1:30" x14ac:dyDescent="0.25">
      <c r="A195" s="79" t="s">
        <v>365</v>
      </c>
      <c r="B195" s="79" t="s">
        <v>855</v>
      </c>
      <c r="C195" s="75">
        <v>9239.0499999999993</v>
      </c>
      <c r="D195" s="75">
        <v>9239.0499999999993</v>
      </c>
      <c r="E195" s="76" t="str">
        <f t="shared" si="53"/>
        <v>Yes</v>
      </c>
      <c r="F195" s="76" t="s">
        <v>666</v>
      </c>
      <c r="G195" s="45">
        <v>0</v>
      </c>
      <c r="H195" s="45">
        <v>0</v>
      </c>
      <c r="I195" s="92">
        <f t="shared" si="47"/>
        <v>9239.0499999999993</v>
      </c>
      <c r="J195" s="92">
        <f t="shared" si="48"/>
        <v>9330.9473409226102</v>
      </c>
      <c r="K195" s="92">
        <f t="shared" si="49"/>
        <v>9531.6455704440432</v>
      </c>
      <c r="L195" s="92">
        <f t="shared" si="50"/>
        <v>9819.0934047482224</v>
      </c>
      <c r="N195" s="66">
        <f t="shared" si="54"/>
        <v>0</v>
      </c>
      <c r="O195" s="66">
        <f t="shared" si="51"/>
        <v>0</v>
      </c>
      <c r="P195" s="66">
        <f t="shared" si="51"/>
        <v>0</v>
      </c>
      <c r="Q195" s="66">
        <f t="shared" si="51"/>
        <v>0</v>
      </c>
      <c r="R195" s="66">
        <f t="shared" si="51"/>
        <v>0</v>
      </c>
      <c r="S195" s="41"/>
      <c r="T195" s="92">
        <v>9067</v>
      </c>
      <c r="U195" s="92">
        <f t="shared" si="55"/>
        <v>9239.0499999999993</v>
      </c>
      <c r="V195" s="92">
        <f t="shared" si="55"/>
        <v>9330.9500000000007</v>
      </c>
      <c r="W195" s="92">
        <f t="shared" si="55"/>
        <v>9531.65</v>
      </c>
      <c r="X195" s="92">
        <f t="shared" si="55"/>
        <v>9819.09</v>
      </c>
      <c r="Z195" s="74">
        <v>9003.6299999999992</v>
      </c>
      <c r="AA195" s="74">
        <v>0</v>
      </c>
      <c r="AB195" s="74"/>
      <c r="AC195" s="74"/>
      <c r="AD195" s="74"/>
    </row>
    <row r="196" spans="1:30" x14ac:dyDescent="0.25">
      <c r="A196" s="79" t="s">
        <v>367</v>
      </c>
      <c r="B196" s="79" t="s">
        <v>856</v>
      </c>
      <c r="C196" s="75">
        <v>7729.27</v>
      </c>
      <c r="D196" s="75">
        <v>7729.27</v>
      </c>
      <c r="E196" s="76" t="str">
        <f t="shared" si="53"/>
        <v>Yes</v>
      </c>
      <c r="F196" s="76" t="s">
        <v>666</v>
      </c>
      <c r="G196" s="45">
        <v>0</v>
      </c>
      <c r="H196" s="45">
        <v>0</v>
      </c>
      <c r="I196" s="92">
        <f t="shared" si="47"/>
        <v>7729.27</v>
      </c>
      <c r="J196" s="92">
        <f t="shared" si="48"/>
        <v>7806.1501294800782</v>
      </c>
      <c r="K196" s="92">
        <f t="shared" si="49"/>
        <v>7974.0516782857594</v>
      </c>
      <c r="L196" s="92">
        <f t="shared" si="50"/>
        <v>8214.526826948475</v>
      </c>
      <c r="N196" s="66">
        <f t="shared" si="54"/>
        <v>0</v>
      </c>
      <c r="O196" s="66">
        <f t="shared" si="51"/>
        <v>0</v>
      </c>
      <c r="P196" s="66">
        <f t="shared" si="51"/>
        <v>0</v>
      </c>
      <c r="Q196" s="66">
        <f t="shared" si="51"/>
        <v>0</v>
      </c>
      <c r="R196" s="66">
        <f t="shared" si="51"/>
        <v>0</v>
      </c>
      <c r="S196" s="41"/>
      <c r="T196" s="92">
        <v>7814.7</v>
      </c>
      <c r="U196" s="92">
        <f t="shared" si="55"/>
        <v>7729.27</v>
      </c>
      <c r="V196" s="92">
        <f t="shared" si="55"/>
        <v>7806.15</v>
      </c>
      <c r="W196" s="92">
        <f t="shared" si="55"/>
        <v>7974.05</v>
      </c>
      <c r="X196" s="92">
        <f t="shared" si="55"/>
        <v>8214.5300000000007</v>
      </c>
      <c r="Z196" s="74">
        <v>7774.64</v>
      </c>
      <c r="AA196" s="74">
        <v>0</v>
      </c>
      <c r="AB196" s="74"/>
      <c r="AC196" s="74"/>
      <c r="AD196" s="74"/>
    </row>
    <row r="197" spans="1:30" x14ac:dyDescent="0.25">
      <c r="A197" s="79" t="s">
        <v>369</v>
      </c>
      <c r="B197" s="79" t="s">
        <v>857</v>
      </c>
      <c r="C197" s="75">
        <v>20385.46</v>
      </c>
      <c r="D197" s="75">
        <v>20385.46</v>
      </c>
      <c r="E197" s="76" t="str">
        <f t="shared" si="53"/>
        <v>Yes</v>
      </c>
      <c r="F197" s="76" t="s">
        <v>666</v>
      </c>
      <c r="G197" s="45">
        <v>0</v>
      </c>
      <c r="H197" s="45">
        <v>0</v>
      </c>
      <c r="I197" s="92">
        <f t="shared" si="47"/>
        <v>20385.46</v>
      </c>
      <c r="J197" s="92">
        <f t="shared" si="48"/>
        <v>20588.226471388753</v>
      </c>
      <c r="K197" s="92">
        <f t="shared" si="49"/>
        <v>21031.056170327498</v>
      </c>
      <c r="L197" s="92">
        <f t="shared" si="50"/>
        <v>21665.294141579354</v>
      </c>
      <c r="N197" s="66">
        <f t="shared" si="54"/>
        <v>0</v>
      </c>
      <c r="O197" s="66">
        <f t="shared" si="51"/>
        <v>0</v>
      </c>
      <c r="P197" s="66">
        <f t="shared" si="51"/>
        <v>0</v>
      </c>
      <c r="Q197" s="66">
        <f t="shared" si="51"/>
        <v>0</v>
      </c>
      <c r="R197" s="66">
        <f t="shared" si="51"/>
        <v>0</v>
      </c>
      <c r="S197" s="41"/>
      <c r="T197" s="92">
        <v>19859.07</v>
      </c>
      <c r="U197" s="92">
        <f t="shared" si="55"/>
        <v>20385.46</v>
      </c>
      <c r="V197" s="92">
        <f t="shared" si="55"/>
        <v>20588.23</v>
      </c>
      <c r="W197" s="92">
        <f t="shared" si="55"/>
        <v>21031.06</v>
      </c>
      <c r="X197" s="92">
        <f t="shared" si="55"/>
        <v>21665.29</v>
      </c>
      <c r="Z197" s="74">
        <v>19687.650000000001</v>
      </c>
      <c r="AA197" s="74">
        <v>0</v>
      </c>
      <c r="AB197" s="74"/>
      <c r="AC197" s="74"/>
      <c r="AD197" s="74"/>
    </row>
    <row r="198" spans="1:30" x14ac:dyDescent="0.25">
      <c r="A198" s="79" t="s">
        <v>371</v>
      </c>
      <c r="B198" s="79" t="s">
        <v>858</v>
      </c>
      <c r="C198" s="75">
        <v>1944.35</v>
      </c>
      <c r="D198" s="75">
        <v>1944.35</v>
      </c>
      <c r="E198" s="76" t="str">
        <f t="shared" si="53"/>
        <v>Yes</v>
      </c>
      <c r="F198" s="76" t="s">
        <v>666</v>
      </c>
      <c r="G198" s="45">
        <v>0</v>
      </c>
      <c r="H198" s="45">
        <v>0</v>
      </c>
      <c r="I198" s="92">
        <f t="shared" si="47"/>
        <v>1944.35</v>
      </c>
      <c r="J198" s="92">
        <f t="shared" si="48"/>
        <v>1963.6897151030548</v>
      </c>
      <c r="K198" s="92">
        <f t="shared" si="49"/>
        <v>2005.9264821483678</v>
      </c>
      <c r="L198" s="92">
        <f t="shared" si="50"/>
        <v>2066.4196277238684</v>
      </c>
      <c r="N198" s="66">
        <f t="shared" si="54"/>
        <v>0</v>
      </c>
      <c r="O198" s="66">
        <f t="shared" si="51"/>
        <v>0</v>
      </c>
      <c r="P198" s="66">
        <f t="shared" si="51"/>
        <v>0</v>
      </c>
      <c r="Q198" s="66">
        <f t="shared" si="51"/>
        <v>0</v>
      </c>
      <c r="R198" s="66">
        <f t="shared" si="51"/>
        <v>0</v>
      </c>
      <c r="S198" s="41"/>
      <c r="T198" s="92">
        <v>1912.49</v>
      </c>
      <c r="U198" s="92">
        <f t="shared" si="55"/>
        <v>1944.35</v>
      </c>
      <c r="V198" s="92">
        <f t="shared" si="55"/>
        <v>1963.69</v>
      </c>
      <c r="W198" s="92">
        <f t="shared" si="55"/>
        <v>2005.93</v>
      </c>
      <c r="X198" s="92">
        <f t="shared" si="55"/>
        <v>2066.42</v>
      </c>
      <c r="Z198" s="74">
        <v>1865.66</v>
      </c>
      <c r="AA198" s="74">
        <v>0</v>
      </c>
      <c r="AB198" s="74"/>
      <c r="AC198" s="74"/>
      <c r="AD198" s="74"/>
    </row>
    <row r="199" spans="1:30" x14ac:dyDescent="0.25">
      <c r="A199" s="85" t="s">
        <v>373</v>
      </c>
      <c r="B199" s="84" t="s">
        <v>859</v>
      </c>
      <c r="C199" s="75">
        <v>3955.43</v>
      </c>
      <c r="D199" s="75">
        <v>3955.43</v>
      </c>
      <c r="E199" s="76" t="str">
        <f t="shared" si="53"/>
        <v>Yes</v>
      </c>
      <c r="F199" s="76" t="s">
        <v>666</v>
      </c>
      <c r="G199" s="45">
        <v>50.2</v>
      </c>
      <c r="H199" s="45">
        <v>0</v>
      </c>
      <c r="I199" s="92">
        <f t="shared" si="47"/>
        <v>3955.43</v>
      </c>
      <c r="J199" s="92">
        <f t="shared" si="48"/>
        <v>3994.773168313357</v>
      </c>
      <c r="K199" s="92">
        <f t="shared" si="49"/>
        <v>4080.6962662504789</v>
      </c>
      <c r="L199" s="92">
        <f t="shared" si="50"/>
        <v>4203.7586792953025</v>
      </c>
      <c r="N199" s="66">
        <f t="shared" si="54"/>
        <v>-50.2</v>
      </c>
      <c r="O199" s="66">
        <f t="shared" si="51"/>
        <v>-50.2</v>
      </c>
      <c r="P199" s="66">
        <f t="shared" si="51"/>
        <v>-50.2</v>
      </c>
      <c r="Q199" s="66">
        <f t="shared" si="51"/>
        <v>-50.2</v>
      </c>
      <c r="R199" s="66">
        <f t="shared" si="51"/>
        <v>-50.2</v>
      </c>
      <c r="S199" s="41"/>
      <c r="T199" s="92">
        <v>3845.28</v>
      </c>
      <c r="U199" s="92">
        <f t="shared" si="55"/>
        <v>3905.23</v>
      </c>
      <c r="V199" s="92">
        <f t="shared" si="55"/>
        <v>3944.57</v>
      </c>
      <c r="W199" s="92">
        <f t="shared" si="55"/>
        <v>4030.5</v>
      </c>
      <c r="X199" s="92">
        <f t="shared" si="55"/>
        <v>4153.5600000000004</v>
      </c>
      <c r="Z199" s="74">
        <v>3681.1</v>
      </c>
      <c r="AA199" s="74">
        <v>-52</v>
      </c>
      <c r="AB199" s="74"/>
      <c r="AC199" s="74"/>
      <c r="AD199" s="74"/>
    </row>
    <row r="200" spans="1:30" x14ac:dyDescent="0.25">
      <c r="A200" s="85" t="s">
        <v>375</v>
      </c>
      <c r="B200" s="84" t="s">
        <v>860</v>
      </c>
      <c r="C200" s="75">
        <v>3830.46</v>
      </c>
      <c r="D200" s="75">
        <v>3830.46</v>
      </c>
      <c r="E200" s="76" t="str">
        <f t="shared" si="53"/>
        <v>Yes</v>
      </c>
      <c r="F200" s="76" t="s">
        <v>666</v>
      </c>
      <c r="G200" s="45">
        <v>0</v>
      </c>
      <c r="H200" s="45">
        <v>0</v>
      </c>
      <c r="I200" s="92">
        <f t="shared" si="47"/>
        <v>3830.46</v>
      </c>
      <c r="J200" s="92">
        <f t="shared" si="48"/>
        <v>3868.560138922338</v>
      </c>
      <c r="K200" s="92">
        <f t="shared" si="49"/>
        <v>3951.7685359169068</v>
      </c>
      <c r="L200" s="92">
        <f t="shared" si="50"/>
        <v>4070.9428483612364</v>
      </c>
      <c r="N200" s="66">
        <f t="shared" si="54"/>
        <v>0</v>
      </c>
      <c r="O200" s="66">
        <f t="shared" si="51"/>
        <v>0</v>
      </c>
      <c r="P200" s="66">
        <f t="shared" si="51"/>
        <v>0</v>
      </c>
      <c r="Q200" s="66">
        <f t="shared" si="51"/>
        <v>0</v>
      </c>
      <c r="R200" s="66">
        <f t="shared" si="51"/>
        <v>0</v>
      </c>
      <c r="S200" s="41"/>
      <c r="T200" s="92">
        <v>3756.85</v>
      </c>
      <c r="U200" s="92">
        <f t="shared" si="55"/>
        <v>3830.46</v>
      </c>
      <c r="V200" s="92">
        <f t="shared" si="55"/>
        <v>3868.56</v>
      </c>
      <c r="W200" s="92">
        <f t="shared" si="55"/>
        <v>3951.77</v>
      </c>
      <c r="X200" s="92">
        <f t="shared" si="55"/>
        <v>4070.94</v>
      </c>
      <c r="Z200" s="74">
        <v>3753.4</v>
      </c>
      <c r="AA200" s="74">
        <v>0</v>
      </c>
      <c r="AB200" s="74"/>
      <c r="AC200" s="74"/>
      <c r="AD200" s="74"/>
    </row>
    <row r="201" spans="1:30" x14ac:dyDescent="0.25">
      <c r="A201" s="85" t="s">
        <v>978</v>
      </c>
      <c r="B201" s="84" t="s">
        <v>979</v>
      </c>
      <c r="C201" s="75">
        <v>543.17999999999995</v>
      </c>
      <c r="D201" s="80">
        <v>0</v>
      </c>
      <c r="E201" s="76" t="str">
        <f t="shared" si="53"/>
        <v>Yes</v>
      </c>
      <c r="F201" s="76" t="s">
        <v>666</v>
      </c>
      <c r="G201" s="45">
        <v>0</v>
      </c>
      <c r="H201" s="45">
        <v>0</v>
      </c>
      <c r="I201" s="92">
        <f t="shared" ref="I201:I264" si="56">(IF(E201="Yes",(D201*(1+SY201920Growth)),D201))</f>
        <v>0</v>
      </c>
      <c r="J201" s="92">
        <f t="shared" ref="J201:J264" si="57">(IF(E201="Yes",((C201*(1+SY201920Growth))*(1+SY202021Growth)),C201))</f>
        <v>548.58280631042624</v>
      </c>
      <c r="K201" s="92">
        <f t="shared" ref="K201:K264" si="58">(IF(E201="Yes",(((C201*(1+SY201920Growth))*(1+SY202021Growth))*(1+SY202122growth)),C201))</f>
        <v>560.38220823069423</v>
      </c>
      <c r="L201" s="92">
        <f t="shared" ref="L201:L264" si="59">(IF(E201="Yes",((((C201*(1+SY201920Growth))*(1+SY202021Growth))*(1+SY202122growth))*(1+SY202223growth)),C201))</f>
        <v>577.28177199940899</v>
      </c>
      <c r="N201" s="66">
        <f t="shared" si="54"/>
        <v>0</v>
      </c>
      <c r="O201" s="66">
        <f t="shared" si="54"/>
        <v>0</v>
      </c>
      <c r="P201" s="66">
        <f t="shared" si="54"/>
        <v>0</v>
      </c>
      <c r="Q201" s="66">
        <f t="shared" si="54"/>
        <v>0</v>
      </c>
      <c r="R201" s="66">
        <f t="shared" si="54"/>
        <v>0</v>
      </c>
      <c r="S201" s="41"/>
      <c r="T201" s="92">
        <v>0</v>
      </c>
      <c r="U201" s="92">
        <f t="shared" si="55"/>
        <v>0</v>
      </c>
      <c r="V201" s="92">
        <f t="shared" si="55"/>
        <v>548.58000000000004</v>
      </c>
      <c r="W201" s="92">
        <f t="shared" si="55"/>
        <v>560.38</v>
      </c>
      <c r="X201" s="92">
        <f t="shared" ref="X201" si="60">ROUND(SUM(L201,R201),2)</f>
        <v>577.28</v>
      </c>
      <c r="Z201" s="74">
        <v>0</v>
      </c>
      <c r="AA201" s="74">
        <v>0</v>
      </c>
      <c r="AB201" s="74"/>
      <c r="AC201" s="74"/>
      <c r="AD201" s="74"/>
    </row>
    <row r="202" spans="1:30" x14ac:dyDescent="0.25">
      <c r="A202" s="79" t="s">
        <v>377</v>
      </c>
      <c r="B202" s="79" t="s">
        <v>861</v>
      </c>
      <c r="C202" s="75">
        <v>5</v>
      </c>
      <c r="D202" s="75">
        <v>5</v>
      </c>
      <c r="E202" s="76" t="str">
        <f t="shared" ref="E202:E265" si="61">IF(C202&gt;100,"Yes","No")</f>
        <v>No</v>
      </c>
      <c r="F202" s="76" t="s">
        <v>666</v>
      </c>
      <c r="G202" s="45">
        <v>0</v>
      </c>
      <c r="H202" s="45">
        <v>2</v>
      </c>
      <c r="I202" s="92">
        <f t="shared" si="56"/>
        <v>5</v>
      </c>
      <c r="J202" s="92">
        <f t="shared" si="57"/>
        <v>5</v>
      </c>
      <c r="K202" s="92">
        <f t="shared" si="58"/>
        <v>5</v>
      </c>
      <c r="L202" s="92">
        <f t="shared" si="59"/>
        <v>5</v>
      </c>
      <c r="N202" s="66">
        <f t="shared" ref="N202:R233" si="62">-$G202+$H202</f>
        <v>2</v>
      </c>
      <c r="O202" s="66">
        <f t="shared" si="62"/>
        <v>2</v>
      </c>
      <c r="P202" s="66">
        <f t="shared" si="62"/>
        <v>2</v>
      </c>
      <c r="Q202" s="66">
        <f t="shared" si="62"/>
        <v>2</v>
      </c>
      <c r="R202" s="66">
        <f t="shared" si="62"/>
        <v>2</v>
      </c>
      <c r="S202" s="41"/>
      <c r="T202" s="92">
        <v>10.3</v>
      </c>
      <c r="U202" s="92">
        <f t="shared" ref="U202:X265" si="63">ROUND(SUM(I202,O202),2)</f>
        <v>7</v>
      </c>
      <c r="V202" s="92">
        <f t="shared" si="63"/>
        <v>7</v>
      </c>
      <c r="W202" s="92">
        <f t="shared" si="63"/>
        <v>7</v>
      </c>
      <c r="X202" s="92">
        <f t="shared" si="63"/>
        <v>7</v>
      </c>
      <c r="Z202" s="74">
        <v>17.399999999999999</v>
      </c>
      <c r="AA202" s="74">
        <v>2.9999999999999982</v>
      </c>
      <c r="AB202" s="74"/>
      <c r="AC202" s="74"/>
      <c r="AD202" s="74"/>
    </row>
    <row r="203" spans="1:30" x14ac:dyDescent="0.25">
      <c r="A203" s="79" t="s">
        <v>379</v>
      </c>
      <c r="B203" s="79" t="s">
        <v>862</v>
      </c>
      <c r="C203" s="75">
        <v>790.29</v>
      </c>
      <c r="D203" s="75">
        <v>790.29</v>
      </c>
      <c r="E203" s="76" t="str">
        <f t="shared" si="61"/>
        <v>Yes</v>
      </c>
      <c r="F203" s="76" t="s">
        <v>666</v>
      </c>
      <c r="G203" s="45">
        <v>0</v>
      </c>
      <c r="H203" s="45">
        <v>0</v>
      </c>
      <c r="I203" s="92">
        <f t="shared" si="56"/>
        <v>790.29</v>
      </c>
      <c r="J203" s="92">
        <f t="shared" si="57"/>
        <v>798.15071615130671</v>
      </c>
      <c r="K203" s="92">
        <f t="shared" si="58"/>
        <v>815.31804437320113</v>
      </c>
      <c r="L203" s="92">
        <f t="shared" si="59"/>
        <v>839.90576161385354</v>
      </c>
      <c r="N203" s="66">
        <f t="shared" si="62"/>
        <v>0</v>
      </c>
      <c r="O203" s="66">
        <f t="shared" si="62"/>
        <v>0</v>
      </c>
      <c r="P203" s="66">
        <f t="shared" si="62"/>
        <v>0</v>
      </c>
      <c r="Q203" s="66">
        <f t="shared" si="62"/>
        <v>0</v>
      </c>
      <c r="R203" s="66">
        <f t="shared" si="62"/>
        <v>0</v>
      </c>
      <c r="S203" s="41"/>
      <c r="T203" s="92">
        <v>806.39</v>
      </c>
      <c r="U203" s="92">
        <f t="shared" si="63"/>
        <v>790.29</v>
      </c>
      <c r="V203" s="92">
        <f t="shared" si="63"/>
        <v>798.15</v>
      </c>
      <c r="W203" s="92">
        <f t="shared" si="63"/>
        <v>815.32</v>
      </c>
      <c r="X203" s="92">
        <f t="shared" si="63"/>
        <v>839.91</v>
      </c>
      <c r="Z203" s="74">
        <v>761.67</v>
      </c>
      <c r="AA203" s="74">
        <v>0</v>
      </c>
      <c r="AB203" s="74"/>
      <c r="AC203" s="74"/>
      <c r="AD203" s="74"/>
    </row>
    <row r="204" spans="1:30" x14ac:dyDescent="0.25">
      <c r="A204" s="79" t="s">
        <v>381</v>
      </c>
      <c r="B204" s="79" t="s">
        <v>863</v>
      </c>
      <c r="C204" s="75">
        <v>239.7</v>
      </c>
      <c r="D204" s="75">
        <v>239.7</v>
      </c>
      <c r="E204" s="76" t="str">
        <f t="shared" si="61"/>
        <v>Yes</v>
      </c>
      <c r="F204" s="76" t="s">
        <v>666</v>
      </c>
      <c r="G204" s="45">
        <v>0</v>
      </c>
      <c r="H204" s="45">
        <v>0</v>
      </c>
      <c r="I204" s="92">
        <f t="shared" si="56"/>
        <v>239.7</v>
      </c>
      <c r="J204" s="92">
        <f t="shared" si="57"/>
        <v>242.08420536950766</v>
      </c>
      <c r="K204" s="92">
        <f t="shared" si="58"/>
        <v>247.29116556739464</v>
      </c>
      <c r="L204" s="92">
        <f t="shared" si="59"/>
        <v>254.74877710567094</v>
      </c>
      <c r="N204" s="66">
        <f t="shared" si="62"/>
        <v>0</v>
      </c>
      <c r="O204" s="66">
        <f t="shared" si="62"/>
        <v>0</v>
      </c>
      <c r="P204" s="66">
        <f t="shared" si="62"/>
        <v>0</v>
      </c>
      <c r="Q204" s="66">
        <f t="shared" si="62"/>
        <v>0</v>
      </c>
      <c r="R204" s="66">
        <f t="shared" si="62"/>
        <v>0</v>
      </c>
      <c r="S204" s="41"/>
      <c r="T204" s="92">
        <v>228.52</v>
      </c>
      <c r="U204" s="92">
        <f t="shared" si="63"/>
        <v>239.7</v>
      </c>
      <c r="V204" s="92">
        <f t="shared" si="63"/>
        <v>242.08</v>
      </c>
      <c r="W204" s="92">
        <f t="shared" si="63"/>
        <v>247.29</v>
      </c>
      <c r="X204" s="92">
        <f t="shared" si="63"/>
        <v>254.75</v>
      </c>
      <c r="Z204" s="74">
        <v>243.17</v>
      </c>
      <c r="AA204" s="74">
        <v>0</v>
      </c>
      <c r="AB204" s="74"/>
      <c r="AC204" s="74"/>
      <c r="AD204" s="74"/>
    </row>
    <row r="205" spans="1:30" x14ac:dyDescent="0.25">
      <c r="A205" s="79" t="s">
        <v>383</v>
      </c>
      <c r="B205" s="79" t="s">
        <v>864</v>
      </c>
      <c r="C205" s="75">
        <v>793.35</v>
      </c>
      <c r="D205" s="75">
        <v>793.35</v>
      </c>
      <c r="E205" s="76" t="str">
        <f t="shared" si="61"/>
        <v>Yes</v>
      </c>
      <c r="F205" s="76" t="s">
        <v>666</v>
      </c>
      <c r="G205" s="45">
        <v>2</v>
      </c>
      <c r="H205" s="45">
        <v>0</v>
      </c>
      <c r="I205" s="92">
        <f t="shared" si="56"/>
        <v>793.35</v>
      </c>
      <c r="J205" s="92">
        <f t="shared" si="57"/>
        <v>801.2411528155983</v>
      </c>
      <c r="K205" s="92">
        <f t="shared" si="58"/>
        <v>818.4749528698062</v>
      </c>
      <c r="L205" s="92">
        <f t="shared" si="59"/>
        <v>843.15787366201107</v>
      </c>
      <c r="N205" s="66">
        <f t="shared" si="62"/>
        <v>-2</v>
      </c>
      <c r="O205" s="66">
        <f t="shared" si="62"/>
        <v>-2</v>
      </c>
      <c r="P205" s="66">
        <f t="shared" si="62"/>
        <v>-2</v>
      </c>
      <c r="Q205" s="66">
        <f t="shared" si="62"/>
        <v>-2</v>
      </c>
      <c r="R205" s="66">
        <f t="shared" si="62"/>
        <v>-2</v>
      </c>
      <c r="S205" s="41"/>
      <c r="T205" s="92">
        <v>765.49</v>
      </c>
      <c r="U205" s="92">
        <f t="shared" si="63"/>
        <v>791.35</v>
      </c>
      <c r="V205" s="92">
        <f t="shared" si="63"/>
        <v>799.24</v>
      </c>
      <c r="W205" s="92">
        <f t="shared" si="63"/>
        <v>816.47</v>
      </c>
      <c r="X205" s="92">
        <f t="shared" si="63"/>
        <v>841.16</v>
      </c>
      <c r="Z205" s="74">
        <v>756.92</v>
      </c>
      <c r="AA205" s="74">
        <v>-3</v>
      </c>
      <c r="AB205" s="74"/>
      <c r="AC205" s="74"/>
      <c r="AD205" s="74"/>
    </row>
    <row r="206" spans="1:30" x14ac:dyDescent="0.25">
      <c r="A206" s="79" t="s">
        <v>385</v>
      </c>
      <c r="B206" s="79" t="s">
        <v>865</v>
      </c>
      <c r="C206" s="75">
        <v>508.94</v>
      </c>
      <c r="D206" s="75">
        <v>508.94</v>
      </c>
      <c r="E206" s="76" t="str">
        <f t="shared" si="61"/>
        <v>Yes</v>
      </c>
      <c r="F206" s="76" t="s">
        <v>666</v>
      </c>
      <c r="G206" s="45">
        <v>0</v>
      </c>
      <c r="H206" s="45">
        <v>0</v>
      </c>
      <c r="I206" s="92">
        <f t="shared" si="56"/>
        <v>508.94</v>
      </c>
      <c r="J206" s="92">
        <f t="shared" si="57"/>
        <v>514.00223396227466</v>
      </c>
      <c r="K206" s="92">
        <f t="shared" si="58"/>
        <v>525.05784649090458</v>
      </c>
      <c r="L206" s="92">
        <f t="shared" si="59"/>
        <v>540.89212607492766</v>
      </c>
      <c r="N206" s="66">
        <f t="shared" si="62"/>
        <v>0</v>
      </c>
      <c r="O206" s="66">
        <f t="shared" si="62"/>
        <v>0</v>
      </c>
      <c r="P206" s="66">
        <f t="shared" si="62"/>
        <v>0</v>
      </c>
      <c r="Q206" s="66">
        <f t="shared" si="62"/>
        <v>0</v>
      </c>
      <c r="R206" s="66">
        <f t="shared" si="62"/>
        <v>0</v>
      </c>
      <c r="S206" s="41"/>
      <c r="T206" s="92">
        <v>500.66</v>
      </c>
      <c r="U206" s="92">
        <f t="shared" si="63"/>
        <v>508.94</v>
      </c>
      <c r="V206" s="92">
        <f t="shared" si="63"/>
        <v>514</v>
      </c>
      <c r="W206" s="92">
        <f t="shared" si="63"/>
        <v>525.05999999999995</v>
      </c>
      <c r="X206" s="92">
        <f t="shared" si="63"/>
        <v>540.89</v>
      </c>
      <c r="Z206" s="74">
        <v>513.22</v>
      </c>
      <c r="AA206" s="74">
        <v>0</v>
      </c>
      <c r="AB206" s="74"/>
      <c r="AC206" s="74"/>
      <c r="AD206" s="74"/>
    </row>
    <row r="207" spans="1:30" x14ac:dyDescent="0.25">
      <c r="A207" s="79" t="s">
        <v>387</v>
      </c>
      <c r="B207" s="79" t="s">
        <v>866</v>
      </c>
      <c r="C207" s="75">
        <v>3516.84</v>
      </c>
      <c r="D207" s="75">
        <v>3516.84</v>
      </c>
      <c r="E207" s="76" t="str">
        <f t="shared" si="61"/>
        <v>Yes</v>
      </c>
      <c r="F207" s="76" t="s">
        <v>666</v>
      </c>
      <c r="G207" s="45">
        <v>0</v>
      </c>
      <c r="H207" s="45">
        <v>0</v>
      </c>
      <c r="I207" s="92">
        <f t="shared" si="56"/>
        <v>3516.84</v>
      </c>
      <c r="J207" s="92">
        <f t="shared" si="57"/>
        <v>3551.8206792311198</v>
      </c>
      <c r="K207" s="92">
        <f t="shared" si="58"/>
        <v>3628.2163650981906</v>
      </c>
      <c r="L207" s="92">
        <f t="shared" si="59"/>
        <v>3737.6332468765454</v>
      </c>
      <c r="N207" s="66">
        <f t="shared" si="62"/>
        <v>0</v>
      </c>
      <c r="O207" s="66">
        <f t="shared" si="62"/>
        <v>0</v>
      </c>
      <c r="P207" s="66">
        <f t="shared" si="62"/>
        <v>0</v>
      </c>
      <c r="Q207" s="66">
        <f t="shared" si="62"/>
        <v>0</v>
      </c>
      <c r="R207" s="66">
        <f t="shared" si="62"/>
        <v>0</v>
      </c>
      <c r="S207" s="41"/>
      <c r="T207" s="92">
        <v>3443.33</v>
      </c>
      <c r="U207" s="92">
        <f t="shared" si="63"/>
        <v>3516.84</v>
      </c>
      <c r="V207" s="92">
        <f t="shared" si="63"/>
        <v>3551.82</v>
      </c>
      <c r="W207" s="92">
        <f t="shared" si="63"/>
        <v>3628.22</v>
      </c>
      <c r="X207" s="92">
        <f t="shared" si="63"/>
        <v>3737.63</v>
      </c>
      <c r="Z207" s="74">
        <v>3533.02</v>
      </c>
      <c r="AA207" s="74">
        <v>0</v>
      </c>
      <c r="AB207" s="74"/>
      <c r="AC207" s="74"/>
      <c r="AD207" s="74"/>
    </row>
    <row r="208" spans="1:30" x14ac:dyDescent="0.25">
      <c r="A208" s="79" t="s">
        <v>389</v>
      </c>
      <c r="B208" s="79" t="s">
        <v>867</v>
      </c>
      <c r="C208" s="75">
        <v>4466.1899999999996</v>
      </c>
      <c r="D208" s="75">
        <v>4466.1899999999996</v>
      </c>
      <c r="E208" s="76" t="str">
        <f t="shared" si="61"/>
        <v>Yes</v>
      </c>
      <c r="F208" s="76" t="s">
        <v>666</v>
      </c>
      <c r="G208" s="45">
        <v>0</v>
      </c>
      <c r="H208" s="45">
        <v>0</v>
      </c>
      <c r="I208" s="92">
        <f t="shared" si="56"/>
        <v>4466.1899999999996</v>
      </c>
      <c r="J208" s="92">
        <f t="shared" si="57"/>
        <v>4510.613505128249</v>
      </c>
      <c r="K208" s="92">
        <f t="shared" si="58"/>
        <v>4607.6317511282523</v>
      </c>
      <c r="L208" s="92">
        <f t="shared" si="59"/>
        <v>4746.5850680916828</v>
      </c>
      <c r="N208" s="66">
        <f t="shared" si="62"/>
        <v>0</v>
      </c>
      <c r="O208" s="66">
        <f t="shared" si="62"/>
        <v>0</v>
      </c>
      <c r="P208" s="66">
        <f t="shared" si="62"/>
        <v>0</v>
      </c>
      <c r="Q208" s="66">
        <f t="shared" si="62"/>
        <v>0</v>
      </c>
      <c r="R208" s="66">
        <f t="shared" si="62"/>
        <v>0</v>
      </c>
      <c r="S208" s="41"/>
      <c r="T208" s="92">
        <v>4490.37</v>
      </c>
      <c r="U208" s="92">
        <f t="shared" si="63"/>
        <v>4466.1899999999996</v>
      </c>
      <c r="V208" s="92">
        <f t="shared" si="63"/>
        <v>4510.6099999999997</v>
      </c>
      <c r="W208" s="92">
        <f t="shared" si="63"/>
        <v>4607.63</v>
      </c>
      <c r="X208" s="92">
        <f t="shared" si="63"/>
        <v>4746.59</v>
      </c>
      <c r="Z208" s="74">
        <v>4381.2299999999996</v>
      </c>
      <c r="AA208" s="74">
        <v>0</v>
      </c>
      <c r="AB208" s="74"/>
      <c r="AC208" s="74"/>
      <c r="AD208" s="74"/>
    </row>
    <row r="209" spans="1:30" x14ac:dyDescent="0.25">
      <c r="A209" s="79" t="s">
        <v>391</v>
      </c>
      <c r="B209" s="79" t="s">
        <v>868</v>
      </c>
      <c r="C209" s="75">
        <v>2675.55</v>
      </c>
      <c r="D209" s="75">
        <v>2675.55</v>
      </c>
      <c r="E209" s="76" t="str">
        <f t="shared" si="61"/>
        <v>Yes</v>
      </c>
      <c r="F209" s="76" t="s">
        <v>668</v>
      </c>
      <c r="G209" s="45">
        <v>0</v>
      </c>
      <c r="H209" s="45">
        <v>0</v>
      </c>
      <c r="I209" s="92">
        <f t="shared" si="56"/>
        <v>2675.55</v>
      </c>
      <c r="J209" s="92">
        <f t="shared" si="57"/>
        <v>2702.1626853416201</v>
      </c>
      <c r="K209" s="92">
        <f t="shared" si="58"/>
        <v>2760.2831791149056</v>
      </c>
      <c r="L209" s="92">
        <f t="shared" si="59"/>
        <v>2843.5256177934002</v>
      </c>
      <c r="N209" s="66">
        <f t="shared" si="62"/>
        <v>0</v>
      </c>
      <c r="O209" s="66">
        <f t="shared" si="62"/>
        <v>0</v>
      </c>
      <c r="P209" s="66">
        <f t="shared" si="62"/>
        <v>0</v>
      </c>
      <c r="Q209" s="66">
        <f t="shared" si="62"/>
        <v>0</v>
      </c>
      <c r="R209" s="66">
        <f t="shared" si="62"/>
        <v>0</v>
      </c>
      <c r="S209" s="41"/>
      <c r="T209" s="92">
        <v>2675.05</v>
      </c>
      <c r="U209" s="92">
        <f t="shared" si="63"/>
        <v>2675.55</v>
      </c>
      <c r="V209" s="92">
        <f t="shared" si="63"/>
        <v>2702.16</v>
      </c>
      <c r="W209" s="92">
        <f t="shared" si="63"/>
        <v>2760.28</v>
      </c>
      <c r="X209" s="92">
        <f t="shared" si="63"/>
        <v>2843.53</v>
      </c>
      <c r="Z209" s="74">
        <v>2717.66</v>
      </c>
      <c r="AA209" s="74">
        <v>0</v>
      </c>
      <c r="AB209" s="74"/>
      <c r="AC209" s="74"/>
      <c r="AD209" s="74"/>
    </row>
    <row r="210" spans="1:30" x14ac:dyDescent="0.25">
      <c r="A210" s="79" t="s">
        <v>393</v>
      </c>
      <c r="B210" s="79" t="s">
        <v>869</v>
      </c>
      <c r="C210" s="75">
        <v>613.59</v>
      </c>
      <c r="D210" s="75">
        <v>613.59</v>
      </c>
      <c r="E210" s="76" t="str">
        <f t="shared" si="61"/>
        <v>Yes</v>
      </c>
      <c r="F210" s="76" t="s">
        <v>666</v>
      </c>
      <c r="G210" s="45">
        <v>11</v>
      </c>
      <c r="H210" s="45">
        <v>0</v>
      </c>
      <c r="I210" s="92">
        <f t="shared" si="56"/>
        <v>613.59</v>
      </c>
      <c r="J210" s="92">
        <f t="shared" si="57"/>
        <v>619.69314798780238</v>
      </c>
      <c r="K210" s="92">
        <f t="shared" si="58"/>
        <v>633.02205373591028</v>
      </c>
      <c r="L210" s="92">
        <f t="shared" si="59"/>
        <v>652.11223255848415</v>
      </c>
      <c r="N210" s="66">
        <f t="shared" si="62"/>
        <v>-11</v>
      </c>
      <c r="O210" s="66">
        <f t="shared" si="62"/>
        <v>-11</v>
      </c>
      <c r="P210" s="66">
        <f t="shared" si="62"/>
        <v>-11</v>
      </c>
      <c r="Q210" s="66">
        <f t="shared" si="62"/>
        <v>-11</v>
      </c>
      <c r="R210" s="66">
        <f t="shared" si="62"/>
        <v>-11</v>
      </c>
      <c r="S210" s="41"/>
      <c r="T210" s="92">
        <v>585.94000000000005</v>
      </c>
      <c r="U210" s="92">
        <f t="shared" si="63"/>
        <v>602.59</v>
      </c>
      <c r="V210" s="92">
        <f t="shared" si="63"/>
        <v>608.69000000000005</v>
      </c>
      <c r="W210" s="92">
        <f t="shared" si="63"/>
        <v>622.02</v>
      </c>
      <c r="X210" s="92">
        <f t="shared" si="63"/>
        <v>641.11</v>
      </c>
      <c r="Z210" s="74">
        <v>573.16</v>
      </c>
      <c r="AA210" s="74">
        <v>-9</v>
      </c>
      <c r="AB210" s="74"/>
      <c r="AC210" s="74"/>
      <c r="AD210" s="74"/>
    </row>
    <row r="211" spans="1:30" x14ac:dyDescent="0.25">
      <c r="A211" s="79" t="s">
        <v>395</v>
      </c>
      <c r="B211" s="79" t="s">
        <v>870</v>
      </c>
      <c r="C211" s="75">
        <v>457.56</v>
      </c>
      <c r="D211" s="75">
        <v>457.56</v>
      </c>
      <c r="E211" s="76" t="str">
        <f t="shared" si="61"/>
        <v>Yes</v>
      </c>
      <c r="F211" s="76" t="s">
        <v>668</v>
      </c>
      <c r="G211" s="45">
        <v>0</v>
      </c>
      <c r="H211" s="45">
        <v>124.32</v>
      </c>
      <c r="I211" s="92">
        <f t="shared" si="56"/>
        <v>457.56</v>
      </c>
      <c r="J211" s="92">
        <f t="shared" si="57"/>
        <v>462.11117650760087</v>
      </c>
      <c r="K211" s="92">
        <f t="shared" si="58"/>
        <v>472.05067049235333</v>
      </c>
      <c r="L211" s="92">
        <f t="shared" si="59"/>
        <v>486.28640155390406</v>
      </c>
      <c r="N211" s="66">
        <f t="shared" si="62"/>
        <v>124.32</v>
      </c>
      <c r="O211" s="66">
        <f t="shared" si="62"/>
        <v>124.32</v>
      </c>
      <c r="P211" s="66">
        <f t="shared" si="62"/>
        <v>124.32</v>
      </c>
      <c r="Q211" s="66">
        <f t="shared" si="62"/>
        <v>124.32</v>
      </c>
      <c r="R211" s="66">
        <f t="shared" si="62"/>
        <v>124.32</v>
      </c>
      <c r="S211" s="41"/>
      <c r="T211" s="92">
        <v>565.45000000000005</v>
      </c>
      <c r="U211" s="92">
        <f t="shared" si="63"/>
        <v>581.88</v>
      </c>
      <c r="V211" s="92">
        <f t="shared" si="63"/>
        <v>586.42999999999995</v>
      </c>
      <c r="W211" s="92">
        <f t="shared" si="63"/>
        <v>596.37</v>
      </c>
      <c r="X211" s="92">
        <f t="shared" si="63"/>
        <v>610.61</v>
      </c>
      <c r="Z211" s="74">
        <v>711.44</v>
      </c>
      <c r="AA211" s="74">
        <v>137</v>
      </c>
      <c r="AB211" s="74"/>
      <c r="AC211" s="74"/>
      <c r="AD211" s="74"/>
    </row>
    <row r="212" spans="1:30" x14ac:dyDescent="0.25">
      <c r="A212" s="79" t="s">
        <v>397</v>
      </c>
      <c r="B212" s="79" t="s">
        <v>871</v>
      </c>
      <c r="C212" s="75">
        <v>6845.54</v>
      </c>
      <c r="D212" s="75">
        <v>6845.54</v>
      </c>
      <c r="E212" s="76" t="str">
        <f t="shared" si="61"/>
        <v>Yes</v>
      </c>
      <c r="F212" s="76" t="s">
        <v>668</v>
      </c>
      <c r="G212" s="45">
        <v>106.02</v>
      </c>
      <c r="H212" s="45">
        <v>0</v>
      </c>
      <c r="I212" s="92">
        <f t="shared" si="56"/>
        <v>6845.54</v>
      </c>
      <c r="J212" s="92">
        <f t="shared" si="57"/>
        <v>6913.6300009394226</v>
      </c>
      <c r="K212" s="92">
        <f t="shared" si="58"/>
        <v>7062.3344411273374</v>
      </c>
      <c r="L212" s="92">
        <f t="shared" si="59"/>
        <v>7275.3147418771578</v>
      </c>
      <c r="N212" s="66">
        <f t="shared" si="62"/>
        <v>-106.02</v>
      </c>
      <c r="O212" s="66">
        <f t="shared" si="62"/>
        <v>-106.02</v>
      </c>
      <c r="P212" s="66">
        <f t="shared" si="62"/>
        <v>-106.02</v>
      </c>
      <c r="Q212" s="66">
        <f t="shared" si="62"/>
        <v>-106.02</v>
      </c>
      <c r="R212" s="66">
        <f t="shared" si="62"/>
        <v>-106.02</v>
      </c>
      <c r="S212" s="41"/>
      <c r="T212" s="92">
        <v>6720.95</v>
      </c>
      <c r="U212" s="92">
        <f t="shared" si="63"/>
        <v>6739.52</v>
      </c>
      <c r="V212" s="92">
        <f t="shared" si="63"/>
        <v>6807.61</v>
      </c>
      <c r="W212" s="92">
        <f t="shared" si="63"/>
        <v>6956.31</v>
      </c>
      <c r="X212" s="92">
        <f t="shared" si="63"/>
        <v>7169.29</v>
      </c>
      <c r="Z212" s="74">
        <v>6589.05</v>
      </c>
      <c r="AA212" s="74">
        <v>-123</v>
      </c>
      <c r="AB212" s="74"/>
      <c r="AC212" s="74"/>
      <c r="AD212" s="74"/>
    </row>
    <row r="213" spans="1:30" x14ac:dyDescent="0.25">
      <c r="A213" s="79" t="s">
        <v>399</v>
      </c>
      <c r="B213" s="79" t="s">
        <v>872</v>
      </c>
      <c r="C213" s="75">
        <v>72.180000000000007</v>
      </c>
      <c r="D213" s="75">
        <v>72.180000000000007</v>
      </c>
      <c r="E213" s="76" t="str">
        <f t="shared" si="61"/>
        <v>No</v>
      </c>
      <c r="F213" s="76" t="s">
        <v>668</v>
      </c>
      <c r="G213" s="45">
        <v>0</v>
      </c>
      <c r="H213" s="45">
        <v>19.759999999999998</v>
      </c>
      <c r="I213" s="92">
        <f t="shared" si="56"/>
        <v>72.180000000000007</v>
      </c>
      <c r="J213" s="92">
        <f t="shared" si="57"/>
        <v>72.180000000000007</v>
      </c>
      <c r="K213" s="92">
        <f t="shared" si="58"/>
        <v>72.180000000000007</v>
      </c>
      <c r="L213" s="92">
        <f t="shared" si="59"/>
        <v>72.180000000000007</v>
      </c>
      <c r="N213" s="66">
        <f t="shared" si="62"/>
        <v>19.759999999999998</v>
      </c>
      <c r="O213" s="66">
        <f t="shared" si="62"/>
        <v>19.759999999999998</v>
      </c>
      <c r="P213" s="66">
        <f t="shared" si="62"/>
        <v>19.759999999999998</v>
      </c>
      <c r="Q213" s="66">
        <f t="shared" si="62"/>
        <v>19.759999999999998</v>
      </c>
      <c r="R213" s="66">
        <f t="shared" si="62"/>
        <v>19.759999999999998</v>
      </c>
      <c r="S213" s="41"/>
      <c r="T213" s="92">
        <v>102.48</v>
      </c>
      <c r="U213" s="92">
        <f t="shared" si="63"/>
        <v>91.94</v>
      </c>
      <c r="V213" s="92">
        <f t="shared" si="63"/>
        <v>91.94</v>
      </c>
      <c r="W213" s="92">
        <f t="shared" si="63"/>
        <v>91.94</v>
      </c>
      <c r="X213" s="92">
        <f t="shared" si="63"/>
        <v>91.94</v>
      </c>
      <c r="Z213" s="74">
        <v>120.9</v>
      </c>
      <c r="AA213" s="74">
        <v>17.200000000000003</v>
      </c>
      <c r="AB213" s="74"/>
      <c r="AC213" s="74"/>
      <c r="AD213" s="74"/>
    </row>
    <row r="214" spans="1:30" x14ac:dyDescent="0.25">
      <c r="A214" s="79" t="s">
        <v>401</v>
      </c>
      <c r="B214" s="79" t="s">
        <v>873</v>
      </c>
      <c r="C214" s="75">
        <v>64.8</v>
      </c>
      <c r="D214" s="75">
        <v>64.8</v>
      </c>
      <c r="E214" s="76" t="str">
        <f t="shared" si="61"/>
        <v>No</v>
      </c>
      <c r="F214" s="76" t="s">
        <v>666</v>
      </c>
      <c r="G214" s="45">
        <v>0</v>
      </c>
      <c r="H214" s="45">
        <v>16.850000000000001</v>
      </c>
      <c r="I214" s="92">
        <f t="shared" si="56"/>
        <v>64.8</v>
      </c>
      <c r="J214" s="92">
        <f t="shared" si="57"/>
        <v>64.8</v>
      </c>
      <c r="K214" s="92">
        <f t="shared" si="58"/>
        <v>64.8</v>
      </c>
      <c r="L214" s="92">
        <f t="shared" si="59"/>
        <v>64.8</v>
      </c>
      <c r="N214" s="66">
        <f t="shared" si="62"/>
        <v>16.850000000000001</v>
      </c>
      <c r="O214" s="66">
        <f t="shared" si="62"/>
        <v>16.850000000000001</v>
      </c>
      <c r="P214" s="66">
        <f t="shared" si="62"/>
        <v>16.850000000000001</v>
      </c>
      <c r="Q214" s="66">
        <f t="shared" si="62"/>
        <v>16.850000000000001</v>
      </c>
      <c r="R214" s="66">
        <f t="shared" si="62"/>
        <v>16.850000000000001</v>
      </c>
      <c r="S214" s="41"/>
      <c r="T214" s="92">
        <v>80.349999999999994</v>
      </c>
      <c r="U214" s="92">
        <f t="shared" si="63"/>
        <v>81.650000000000006</v>
      </c>
      <c r="V214" s="92">
        <f t="shared" si="63"/>
        <v>81.650000000000006</v>
      </c>
      <c r="W214" s="92">
        <f t="shared" si="63"/>
        <v>81.650000000000006</v>
      </c>
      <c r="X214" s="92">
        <f t="shared" si="63"/>
        <v>81.650000000000006</v>
      </c>
      <c r="Z214" s="74">
        <v>93.5</v>
      </c>
      <c r="AA214" s="74">
        <v>15</v>
      </c>
      <c r="AB214" s="74"/>
      <c r="AC214" s="74"/>
      <c r="AD214" s="74"/>
    </row>
    <row r="215" spans="1:30" x14ac:dyDescent="0.25">
      <c r="A215" s="79" t="s">
        <v>403</v>
      </c>
      <c r="B215" s="79" t="s">
        <v>874</v>
      </c>
      <c r="C215" s="75">
        <v>50.51</v>
      </c>
      <c r="D215" s="75">
        <v>50.51</v>
      </c>
      <c r="E215" s="76" t="str">
        <f t="shared" si="61"/>
        <v>No</v>
      </c>
      <c r="F215" s="76" t="s">
        <v>666</v>
      </c>
      <c r="G215" s="45">
        <v>5</v>
      </c>
      <c r="H215" s="45">
        <v>6</v>
      </c>
      <c r="I215" s="92">
        <f t="shared" si="56"/>
        <v>50.51</v>
      </c>
      <c r="J215" s="92">
        <f t="shared" si="57"/>
        <v>50.51</v>
      </c>
      <c r="K215" s="92">
        <f t="shared" si="58"/>
        <v>50.51</v>
      </c>
      <c r="L215" s="92">
        <f t="shared" si="59"/>
        <v>50.51</v>
      </c>
      <c r="N215" s="66">
        <f t="shared" si="62"/>
        <v>1</v>
      </c>
      <c r="O215" s="66">
        <f t="shared" si="62"/>
        <v>1</v>
      </c>
      <c r="P215" s="66">
        <f t="shared" si="62"/>
        <v>1</v>
      </c>
      <c r="Q215" s="66">
        <f t="shared" si="62"/>
        <v>1</v>
      </c>
      <c r="R215" s="66">
        <f t="shared" si="62"/>
        <v>1</v>
      </c>
      <c r="S215" s="41"/>
      <c r="T215" s="92">
        <v>40.6</v>
      </c>
      <c r="U215" s="92">
        <f t="shared" si="63"/>
        <v>51.51</v>
      </c>
      <c r="V215" s="92">
        <f t="shared" si="63"/>
        <v>51.51</v>
      </c>
      <c r="W215" s="92">
        <f t="shared" si="63"/>
        <v>51.51</v>
      </c>
      <c r="X215" s="92">
        <f t="shared" si="63"/>
        <v>51.51</v>
      </c>
      <c r="Z215" s="74">
        <v>34.18</v>
      </c>
      <c r="AA215" s="74">
        <v>1</v>
      </c>
      <c r="AB215" s="74"/>
      <c r="AC215" s="74"/>
      <c r="AD215" s="74"/>
    </row>
    <row r="216" spans="1:30" x14ac:dyDescent="0.25">
      <c r="A216" s="79" t="s">
        <v>405</v>
      </c>
      <c r="B216" s="79" t="s">
        <v>875</v>
      </c>
      <c r="C216" s="75">
        <v>895.29</v>
      </c>
      <c r="D216" s="75">
        <v>895.29</v>
      </c>
      <c r="E216" s="76" t="str">
        <f t="shared" si="61"/>
        <v>Yes</v>
      </c>
      <c r="F216" s="76" t="s">
        <v>666</v>
      </c>
      <c r="G216" s="45">
        <v>15.56</v>
      </c>
      <c r="H216" s="45">
        <v>6</v>
      </c>
      <c r="I216" s="92">
        <f t="shared" si="56"/>
        <v>895.29</v>
      </c>
      <c r="J216" s="92">
        <f t="shared" si="57"/>
        <v>904.19511149464552</v>
      </c>
      <c r="K216" s="92">
        <f t="shared" si="58"/>
        <v>923.64333592337402</v>
      </c>
      <c r="L216" s="92">
        <f t="shared" si="59"/>
        <v>951.49784169768941</v>
      </c>
      <c r="N216" s="66">
        <f t="shared" si="62"/>
        <v>-9.56</v>
      </c>
      <c r="O216" s="66">
        <f t="shared" si="62"/>
        <v>-9.56</v>
      </c>
      <c r="P216" s="66">
        <f t="shared" si="62"/>
        <v>-9.56</v>
      </c>
      <c r="Q216" s="66">
        <f t="shared" si="62"/>
        <v>-9.56</v>
      </c>
      <c r="R216" s="66">
        <f t="shared" si="62"/>
        <v>-9.56</v>
      </c>
      <c r="S216" s="41"/>
      <c r="T216" s="92">
        <v>896.48</v>
      </c>
      <c r="U216" s="92">
        <f t="shared" si="63"/>
        <v>885.73</v>
      </c>
      <c r="V216" s="92">
        <f t="shared" si="63"/>
        <v>894.64</v>
      </c>
      <c r="W216" s="92">
        <f t="shared" si="63"/>
        <v>914.08</v>
      </c>
      <c r="X216" s="92">
        <f t="shared" si="63"/>
        <v>941.94</v>
      </c>
      <c r="Z216" s="74">
        <v>853.5</v>
      </c>
      <c r="AA216" s="74">
        <v>-14</v>
      </c>
      <c r="AB216" s="74"/>
      <c r="AC216" s="74"/>
      <c r="AD216" s="74"/>
    </row>
    <row r="217" spans="1:30" x14ac:dyDescent="0.25">
      <c r="A217" s="79" t="s">
        <v>407</v>
      </c>
      <c r="B217" s="79" t="s">
        <v>876</v>
      </c>
      <c r="C217" s="75">
        <v>20340.93</v>
      </c>
      <c r="D217" s="75">
        <v>20340.93</v>
      </c>
      <c r="E217" s="76" t="str">
        <f t="shared" si="61"/>
        <v>Yes</v>
      </c>
      <c r="F217" s="76" t="s">
        <v>666</v>
      </c>
      <c r="G217" s="45">
        <v>0</v>
      </c>
      <c r="H217" s="45">
        <v>0</v>
      </c>
      <c r="I217" s="92">
        <f t="shared" si="56"/>
        <v>20340.93</v>
      </c>
      <c r="J217" s="92">
        <f t="shared" si="57"/>
        <v>20543.253548296954</v>
      </c>
      <c r="K217" s="92">
        <f t="shared" si="58"/>
        <v>20985.115930015792</v>
      </c>
      <c r="L217" s="92">
        <f t="shared" si="59"/>
        <v>21617.968471806656</v>
      </c>
      <c r="N217" s="66">
        <f t="shared" si="62"/>
        <v>0</v>
      </c>
      <c r="O217" s="66">
        <f t="shared" si="62"/>
        <v>0</v>
      </c>
      <c r="P217" s="66">
        <f t="shared" si="62"/>
        <v>0</v>
      </c>
      <c r="Q217" s="66">
        <f t="shared" si="62"/>
        <v>0</v>
      </c>
      <c r="R217" s="66">
        <f t="shared" si="62"/>
        <v>0</v>
      </c>
      <c r="S217" s="41"/>
      <c r="T217" s="92">
        <v>20103.400000000001</v>
      </c>
      <c r="U217" s="92">
        <f t="shared" si="63"/>
        <v>20340.93</v>
      </c>
      <c r="V217" s="92">
        <f t="shared" si="63"/>
        <v>20543.25</v>
      </c>
      <c r="W217" s="92">
        <f t="shared" si="63"/>
        <v>20985.119999999999</v>
      </c>
      <c r="X217" s="92">
        <f t="shared" si="63"/>
        <v>21617.97</v>
      </c>
      <c r="Z217" s="74">
        <v>19927.48</v>
      </c>
      <c r="AA217" s="74">
        <v>0</v>
      </c>
      <c r="AB217" s="74"/>
      <c r="AC217" s="74"/>
      <c r="AD217" s="74"/>
    </row>
    <row r="218" spans="1:30" x14ac:dyDescent="0.25">
      <c r="A218" s="79" t="s">
        <v>409</v>
      </c>
      <c r="B218" s="79" t="s">
        <v>877</v>
      </c>
      <c r="C218" s="75">
        <v>9196.35</v>
      </c>
      <c r="D218" s="75">
        <v>9196.35</v>
      </c>
      <c r="E218" s="76" t="str">
        <f t="shared" si="61"/>
        <v>Yes</v>
      </c>
      <c r="F218" s="76" t="s">
        <v>666</v>
      </c>
      <c r="G218" s="45">
        <v>0</v>
      </c>
      <c r="H218" s="45">
        <v>0</v>
      </c>
      <c r="I218" s="92">
        <f t="shared" si="56"/>
        <v>9196.35</v>
      </c>
      <c r="J218" s="92">
        <f t="shared" si="57"/>
        <v>9287.8226201496545</v>
      </c>
      <c r="K218" s="92">
        <f t="shared" si="58"/>
        <v>9487.593285213643</v>
      </c>
      <c r="L218" s="92">
        <f t="shared" si="59"/>
        <v>9773.712625514132</v>
      </c>
      <c r="N218" s="66">
        <f t="shared" si="62"/>
        <v>0</v>
      </c>
      <c r="O218" s="66">
        <f t="shared" si="62"/>
        <v>0</v>
      </c>
      <c r="P218" s="66">
        <f t="shared" si="62"/>
        <v>0</v>
      </c>
      <c r="Q218" s="66">
        <f t="shared" si="62"/>
        <v>0</v>
      </c>
      <c r="R218" s="66">
        <f t="shared" si="62"/>
        <v>0</v>
      </c>
      <c r="S218" s="41"/>
      <c r="T218" s="92">
        <v>8858.24</v>
      </c>
      <c r="U218" s="92">
        <f t="shared" si="63"/>
        <v>9196.35</v>
      </c>
      <c r="V218" s="92">
        <f t="shared" si="63"/>
        <v>9287.82</v>
      </c>
      <c r="W218" s="92">
        <f t="shared" si="63"/>
        <v>9487.59</v>
      </c>
      <c r="X218" s="92">
        <f t="shared" si="63"/>
        <v>9773.7099999999991</v>
      </c>
      <c r="Z218" s="74">
        <v>8646.73</v>
      </c>
      <c r="AA218" s="74">
        <v>0</v>
      </c>
      <c r="AB218" s="74"/>
      <c r="AC218" s="74"/>
      <c r="AD218" s="74"/>
    </row>
    <row r="219" spans="1:30" x14ac:dyDescent="0.25">
      <c r="A219" s="79" t="s">
        <v>411</v>
      </c>
      <c r="B219" s="79" t="s">
        <v>878</v>
      </c>
      <c r="C219" s="75">
        <v>15749.52</v>
      </c>
      <c r="D219" s="75">
        <v>15749.52</v>
      </c>
      <c r="E219" s="76" t="str">
        <f t="shared" si="61"/>
        <v>Yes</v>
      </c>
      <c r="F219" s="76" t="s">
        <v>666</v>
      </c>
      <c r="G219" s="45">
        <v>0</v>
      </c>
      <c r="H219" s="45">
        <v>0</v>
      </c>
      <c r="I219" s="92">
        <f t="shared" si="56"/>
        <v>15749.52</v>
      </c>
      <c r="J219" s="92">
        <f t="shared" si="57"/>
        <v>15906.174527122104</v>
      </c>
      <c r="K219" s="92">
        <f t="shared" si="58"/>
        <v>16248.29853119313</v>
      </c>
      <c r="L219" s="92">
        <f t="shared" si="59"/>
        <v>16738.301877352133</v>
      </c>
      <c r="N219" s="66">
        <f t="shared" si="62"/>
        <v>0</v>
      </c>
      <c r="O219" s="66">
        <f t="shared" si="62"/>
        <v>0</v>
      </c>
      <c r="P219" s="66">
        <f t="shared" si="62"/>
        <v>0</v>
      </c>
      <c r="Q219" s="66">
        <f t="shared" si="62"/>
        <v>0</v>
      </c>
      <c r="R219" s="66">
        <f t="shared" si="62"/>
        <v>0</v>
      </c>
      <c r="S219" s="41"/>
      <c r="T219" s="92">
        <v>15714.96</v>
      </c>
      <c r="U219" s="92">
        <f t="shared" si="63"/>
        <v>15749.52</v>
      </c>
      <c r="V219" s="92">
        <f t="shared" si="63"/>
        <v>15906.17</v>
      </c>
      <c r="W219" s="92">
        <f t="shared" si="63"/>
        <v>16248.3</v>
      </c>
      <c r="X219" s="92">
        <f t="shared" si="63"/>
        <v>16738.3</v>
      </c>
      <c r="Z219" s="74">
        <v>15663.78</v>
      </c>
      <c r="AA219" s="74">
        <v>0</v>
      </c>
      <c r="AB219" s="74"/>
      <c r="AC219" s="74"/>
      <c r="AD219" s="74"/>
    </row>
    <row r="220" spans="1:30" x14ac:dyDescent="0.25">
      <c r="A220" s="79" t="s">
        <v>413</v>
      </c>
      <c r="B220" s="79" t="s">
        <v>879</v>
      </c>
      <c r="C220" s="75">
        <v>20816.09</v>
      </c>
      <c r="D220" s="75">
        <v>20816.09</v>
      </c>
      <c r="E220" s="76" t="str">
        <f t="shared" si="61"/>
        <v>Yes</v>
      </c>
      <c r="F220" s="76" t="s">
        <v>666</v>
      </c>
      <c r="G220" s="45">
        <v>0</v>
      </c>
      <c r="H220" s="45">
        <v>0</v>
      </c>
      <c r="I220" s="92">
        <f t="shared" si="56"/>
        <v>20816.09</v>
      </c>
      <c r="J220" s="92">
        <f t="shared" si="57"/>
        <v>21023.139785357343</v>
      </c>
      <c r="K220" s="92">
        <f t="shared" si="58"/>
        <v>21475.323982710841</v>
      </c>
      <c r="L220" s="92">
        <f t="shared" si="59"/>
        <v>22122.959831546043</v>
      </c>
      <c r="N220" s="66">
        <f t="shared" si="62"/>
        <v>0</v>
      </c>
      <c r="O220" s="66">
        <f t="shared" si="62"/>
        <v>0</v>
      </c>
      <c r="P220" s="66">
        <f t="shared" si="62"/>
        <v>0</v>
      </c>
      <c r="Q220" s="66">
        <f t="shared" si="62"/>
        <v>0</v>
      </c>
      <c r="R220" s="66">
        <f t="shared" si="62"/>
        <v>0</v>
      </c>
      <c r="S220" s="41"/>
      <c r="T220" s="92">
        <v>20581.169999999998</v>
      </c>
      <c r="U220" s="92">
        <f t="shared" si="63"/>
        <v>20816.09</v>
      </c>
      <c r="V220" s="92">
        <f t="shared" si="63"/>
        <v>21023.14</v>
      </c>
      <c r="W220" s="92">
        <f t="shared" si="63"/>
        <v>21475.32</v>
      </c>
      <c r="X220" s="92">
        <f t="shared" si="63"/>
        <v>22122.959999999999</v>
      </c>
      <c r="Z220" s="74">
        <v>20564.400000000001</v>
      </c>
      <c r="AA220" s="74">
        <v>0</v>
      </c>
      <c r="AB220" s="74"/>
      <c r="AC220" s="74"/>
      <c r="AD220" s="74"/>
    </row>
    <row r="221" spans="1:30" x14ac:dyDescent="0.25">
      <c r="A221" s="79" t="s">
        <v>415</v>
      </c>
      <c r="B221" s="79" t="s">
        <v>880</v>
      </c>
      <c r="C221" s="75">
        <v>5662.04</v>
      </c>
      <c r="D221" s="75">
        <v>5662.04</v>
      </c>
      <c r="E221" s="76" t="str">
        <f t="shared" si="61"/>
        <v>Yes</v>
      </c>
      <c r="F221" s="76" t="s">
        <v>668</v>
      </c>
      <c r="G221" s="45">
        <v>0</v>
      </c>
      <c r="H221" s="45">
        <v>0</v>
      </c>
      <c r="I221" s="92">
        <f t="shared" si="56"/>
        <v>5662.04</v>
      </c>
      <c r="J221" s="92">
        <f t="shared" si="57"/>
        <v>5718.3581734266463</v>
      </c>
      <c r="K221" s="92">
        <f t="shared" si="58"/>
        <v>5841.353654940388</v>
      </c>
      <c r="L221" s="92">
        <f t="shared" si="59"/>
        <v>6017.5125820750645</v>
      </c>
      <c r="N221" s="66">
        <f t="shared" si="62"/>
        <v>0</v>
      </c>
      <c r="O221" s="66">
        <f t="shared" si="62"/>
        <v>0</v>
      </c>
      <c r="P221" s="66">
        <f t="shared" si="62"/>
        <v>0</v>
      </c>
      <c r="Q221" s="66">
        <f t="shared" si="62"/>
        <v>0</v>
      </c>
      <c r="R221" s="66">
        <f t="shared" si="62"/>
        <v>0</v>
      </c>
      <c r="S221" s="41"/>
      <c r="T221" s="92">
        <v>5568.52</v>
      </c>
      <c r="U221" s="92">
        <f t="shared" si="63"/>
        <v>5662.04</v>
      </c>
      <c r="V221" s="92">
        <f t="shared" si="63"/>
        <v>5718.36</v>
      </c>
      <c r="W221" s="92">
        <f t="shared" si="63"/>
        <v>5841.35</v>
      </c>
      <c r="X221" s="92">
        <f t="shared" si="63"/>
        <v>6017.51</v>
      </c>
      <c r="Z221" s="74">
        <v>5468.02</v>
      </c>
      <c r="AA221" s="74">
        <v>0</v>
      </c>
      <c r="AB221" s="74"/>
      <c r="AC221" s="74"/>
      <c r="AD221" s="74"/>
    </row>
    <row r="222" spans="1:30" x14ac:dyDescent="0.25">
      <c r="A222" s="79" t="s">
        <v>417</v>
      </c>
      <c r="B222" s="79" t="s">
        <v>881</v>
      </c>
      <c r="C222" s="75">
        <v>10346.469999999999</v>
      </c>
      <c r="D222" s="75">
        <v>10346.469999999999</v>
      </c>
      <c r="E222" s="76" t="str">
        <f t="shared" si="61"/>
        <v>Yes</v>
      </c>
      <c r="F222" s="76" t="s">
        <v>666</v>
      </c>
      <c r="G222" s="45">
        <v>0</v>
      </c>
      <c r="H222" s="45">
        <v>0</v>
      </c>
      <c r="I222" s="92">
        <f t="shared" si="56"/>
        <v>10346.469999999999</v>
      </c>
      <c r="J222" s="92">
        <f t="shared" si="57"/>
        <v>10449.38242940947</v>
      </c>
      <c r="K222" s="92">
        <f t="shared" si="58"/>
        <v>10674.136945382068</v>
      </c>
      <c r="L222" s="92">
        <f t="shared" si="59"/>
        <v>10996.039131666714</v>
      </c>
      <c r="N222" s="66">
        <f t="shared" si="62"/>
        <v>0</v>
      </c>
      <c r="O222" s="66">
        <f t="shared" si="62"/>
        <v>0</v>
      </c>
      <c r="P222" s="66">
        <f t="shared" si="62"/>
        <v>0</v>
      </c>
      <c r="Q222" s="66">
        <f t="shared" si="62"/>
        <v>0</v>
      </c>
      <c r="R222" s="66">
        <f t="shared" si="62"/>
        <v>0</v>
      </c>
      <c r="S222" s="41"/>
      <c r="T222" s="92">
        <v>10537.85</v>
      </c>
      <c r="U222" s="92">
        <f t="shared" si="63"/>
        <v>10346.469999999999</v>
      </c>
      <c r="V222" s="92">
        <f t="shared" si="63"/>
        <v>10449.379999999999</v>
      </c>
      <c r="W222" s="92">
        <f t="shared" si="63"/>
        <v>10674.14</v>
      </c>
      <c r="X222" s="92">
        <f t="shared" si="63"/>
        <v>10996.04</v>
      </c>
      <c r="Z222" s="74">
        <v>10724.46</v>
      </c>
      <c r="AA222" s="74">
        <v>0</v>
      </c>
      <c r="AB222" s="74"/>
      <c r="AC222" s="74"/>
      <c r="AD222" s="74"/>
    </row>
    <row r="223" spans="1:30" x14ac:dyDescent="0.25">
      <c r="A223" s="79" t="s">
        <v>419</v>
      </c>
      <c r="B223" s="79" t="s">
        <v>882</v>
      </c>
      <c r="C223" s="75">
        <v>27.94</v>
      </c>
      <c r="D223" s="75">
        <v>27.94</v>
      </c>
      <c r="E223" s="76" t="str">
        <f t="shared" si="61"/>
        <v>No</v>
      </c>
      <c r="F223" s="76" t="s">
        <v>666</v>
      </c>
      <c r="G223" s="45">
        <v>0</v>
      </c>
      <c r="H223" s="45">
        <v>9.1999999999999993</v>
      </c>
      <c r="I223" s="92">
        <f t="shared" si="56"/>
        <v>27.94</v>
      </c>
      <c r="J223" s="92">
        <f t="shared" si="57"/>
        <v>27.94</v>
      </c>
      <c r="K223" s="92">
        <f t="shared" si="58"/>
        <v>27.94</v>
      </c>
      <c r="L223" s="92">
        <f t="shared" si="59"/>
        <v>27.94</v>
      </c>
      <c r="N223" s="66">
        <f t="shared" si="62"/>
        <v>9.1999999999999993</v>
      </c>
      <c r="O223" s="66">
        <f t="shared" si="62"/>
        <v>9.1999999999999993</v>
      </c>
      <c r="P223" s="66">
        <f t="shared" si="62"/>
        <v>9.1999999999999993</v>
      </c>
      <c r="Q223" s="66">
        <f t="shared" si="62"/>
        <v>9.1999999999999993</v>
      </c>
      <c r="R223" s="66">
        <f t="shared" si="62"/>
        <v>9.1999999999999993</v>
      </c>
      <c r="S223" s="41"/>
      <c r="T223" s="92">
        <v>37.590000000000003</v>
      </c>
      <c r="U223" s="92">
        <f t="shared" si="63"/>
        <v>37.14</v>
      </c>
      <c r="V223" s="92">
        <f t="shared" si="63"/>
        <v>37.14</v>
      </c>
      <c r="W223" s="92">
        <f t="shared" si="63"/>
        <v>37.14</v>
      </c>
      <c r="X223" s="92">
        <f t="shared" si="63"/>
        <v>37.14</v>
      </c>
      <c r="Z223" s="74">
        <v>48.899999999999991</v>
      </c>
      <c r="AA223" s="74">
        <v>7.7999999999999972</v>
      </c>
      <c r="AB223" s="74"/>
      <c r="AC223" s="74"/>
      <c r="AD223" s="74"/>
    </row>
    <row r="224" spans="1:30" x14ac:dyDescent="0.25">
      <c r="A224" s="79" t="s">
        <v>421</v>
      </c>
      <c r="B224" s="79" t="s">
        <v>883</v>
      </c>
      <c r="C224" s="75">
        <v>6515.07</v>
      </c>
      <c r="D224" s="75">
        <v>6515.07</v>
      </c>
      <c r="E224" s="76" t="str">
        <f t="shared" si="61"/>
        <v>Yes</v>
      </c>
      <c r="F224" s="76" t="s">
        <v>666</v>
      </c>
      <c r="G224" s="45">
        <v>0</v>
      </c>
      <c r="H224" s="45">
        <v>0</v>
      </c>
      <c r="I224" s="92">
        <f t="shared" si="56"/>
        <v>6515.07</v>
      </c>
      <c r="J224" s="92">
        <f t="shared" si="57"/>
        <v>6579.8729406621542</v>
      </c>
      <c r="K224" s="92">
        <f t="shared" si="58"/>
        <v>6721.3986401884267</v>
      </c>
      <c r="L224" s="92">
        <f t="shared" si="59"/>
        <v>6924.0972684932985</v>
      </c>
      <c r="N224" s="66">
        <f t="shared" si="62"/>
        <v>0</v>
      </c>
      <c r="O224" s="66">
        <f t="shared" si="62"/>
        <v>0</v>
      </c>
      <c r="P224" s="66">
        <f t="shared" si="62"/>
        <v>0</v>
      </c>
      <c r="Q224" s="66">
        <f t="shared" si="62"/>
        <v>0</v>
      </c>
      <c r="R224" s="66">
        <f t="shared" si="62"/>
        <v>0</v>
      </c>
      <c r="S224" s="41"/>
      <c r="T224" s="92">
        <v>6593.8</v>
      </c>
      <c r="U224" s="92">
        <f t="shared" si="63"/>
        <v>6515.07</v>
      </c>
      <c r="V224" s="92">
        <f t="shared" si="63"/>
        <v>6579.87</v>
      </c>
      <c r="W224" s="92">
        <f t="shared" si="63"/>
        <v>6721.4</v>
      </c>
      <c r="X224" s="92">
        <f t="shared" si="63"/>
        <v>6924.1</v>
      </c>
      <c r="Z224" s="74">
        <v>6709.0499999999993</v>
      </c>
      <c r="AA224" s="74">
        <v>-1.8000000000001819</v>
      </c>
      <c r="AB224" s="74"/>
      <c r="AC224" s="74"/>
      <c r="AD224" s="74"/>
    </row>
    <row r="225" spans="1:30" x14ac:dyDescent="0.25">
      <c r="A225" s="79" t="s">
        <v>423</v>
      </c>
      <c r="B225" s="79" t="s">
        <v>884</v>
      </c>
      <c r="C225" s="75">
        <v>9748.0300000000007</v>
      </c>
      <c r="D225" s="75">
        <v>9748.0300000000007</v>
      </c>
      <c r="E225" s="76" t="str">
        <f t="shared" si="61"/>
        <v>Yes</v>
      </c>
      <c r="F225" s="76" t="s">
        <v>666</v>
      </c>
      <c r="G225" s="45">
        <v>0</v>
      </c>
      <c r="H225" s="45">
        <v>0</v>
      </c>
      <c r="I225" s="92">
        <f t="shared" si="56"/>
        <v>9748.0300000000007</v>
      </c>
      <c r="J225" s="92">
        <f t="shared" si="57"/>
        <v>9844.9899727497796</v>
      </c>
      <c r="K225" s="92">
        <f t="shared" si="58"/>
        <v>10056.744683712684</v>
      </c>
      <c r="L225" s="92">
        <f t="shared" si="59"/>
        <v>10360.028042091757</v>
      </c>
      <c r="N225" s="66">
        <f t="shared" si="62"/>
        <v>0</v>
      </c>
      <c r="O225" s="66">
        <f t="shared" si="62"/>
        <v>0</v>
      </c>
      <c r="P225" s="66">
        <f t="shared" si="62"/>
        <v>0</v>
      </c>
      <c r="Q225" s="66">
        <f t="shared" si="62"/>
        <v>0</v>
      </c>
      <c r="R225" s="66">
        <f t="shared" si="62"/>
        <v>0</v>
      </c>
      <c r="S225" s="41"/>
      <c r="T225" s="92">
        <v>9782.9500000000007</v>
      </c>
      <c r="U225" s="92">
        <f t="shared" si="63"/>
        <v>9748.0300000000007</v>
      </c>
      <c r="V225" s="92">
        <f t="shared" si="63"/>
        <v>9844.99</v>
      </c>
      <c r="W225" s="92">
        <f t="shared" si="63"/>
        <v>10056.74</v>
      </c>
      <c r="X225" s="92">
        <f t="shared" si="63"/>
        <v>10360.030000000001</v>
      </c>
      <c r="Z225" s="74">
        <v>9889.64</v>
      </c>
      <c r="AA225" s="74">
        <v>0</v>
      </c>
      <c r="AB225" s="74"/>
      <c r="AC225" s="74"/>
      <c r="AD225" s="74"/>
    </row>
    <row r="226" spans="1:30" x14ac:dyDescent="0.25">
      <c r="A226" s="79" t="s">
        <v>425</v>
      </c>
      <c r="B226" s="79" t="s">
        <v>885</v>
      </c>
      <c r="C226" s="75">
        <v>2501</v>
      </c>
      <c r="D226" s="75">
        <v>2501</v>
      </c>
      <c r="E226" s="76" t="str">
        <f t="shared" si="61"/>
        <v>Yes</v>
      </c>
      <c r="F226" s="76" t="s">
        <v>666</v>
      </c>
      <c r="G226" s="45">
        <v>0</v>
      </c>
      <c r="H226" s="45">
        <v>0</v>
      </c>
      <c r="I226" s="92">
        <f t="shared" si="56"/>
        <v>2501</v>
      </c>
      <c r="J226" s="92">
        <f t="shared" si="57"/>
        <v>2525.876502416098</v>
      </c>
      <c r="K226" s="92">
        <f t="shared" si="58"/>
        <v>2580.2052777807844</v>
      </c>
      <c r="L226" s="92">
        <f t="shared" si="59"/>
        <v>2658.0170694254612</v>
      </c>
      <c r="N226" s="66">
        <f t="shared" si="62"/>
        <v>0</v>
      </c>
      <c r="O226" s="66">
        <f t="shared" si="62"/>
        <v>0</v>
      </c>
      <c r="P226" s="66">
        <f t="shared" si="62"/>
        <v>0</v>
      </c>
      <c r="Q226" s="66">
        <f t="shared" si="62"/>
        <v>0</v>
      </c>
      <c r="R226" s="66">
        <f t="shared" si="62"/>
        <v>0</v>
      </c>
      <c r="S226" s="41"/>
      <c r="T226" s="92">
        <v>2415.65</v>
      </c>
      <c r="U226" s="92">
        <f t="shared" si="63"/>
        <v>2501</v>
      </c>
      <c r="V226" s="92">
        <f t="shared" si="63"/>
        <v>2525.88</v>
      </c>
      <c r="W226" s="92">
        <f t="shared" si="63"/>
        <v>2580.21</v>
      </c>
      <c r="X226" s="92">
        <f t="shared" si="63"/>
        <v>2658.02</v>
      </c>
      <c r="Z226" s="74">
        <v>2394.75</v>
      </c>
      <c r="AA226" s="74">
        <v>0</v>
      </c>
      <c r="AB226" s="74"/>
      <c r="AC226" s="74"/>
      <c r="AD226" s="74"/>
    </row>
    <row r="227" spans="1:30" x14ac:dyDescent="0.25">
      <c r="A227" s="79" t="s">
        <v>427</v>
      </c>
      <c r="B227" s="79" t="s">
        <v>886</v>
      </c>
      <c r="C227" s="75">
        <v>1955.2</v>
      </c>
      <c r="D227" s="75">
        <v>1955.2</v>
      </c>
      <c r="E227" s="76" t="str">
        <f t="shared" si="61"/>
        <v>Yes</v>
      </c>
      <c r="F227" s="76" t="s">
        <v>666</v>
      </c>
      <c r="G227" s="45">
        <v>9.1999999999999993</v>
      </c>
      <c r="H227" s="45">
        <v>0</v>
      </c>
      <c r="I227" s="92">
        <f t="shared" si="56"/>
        <v>1955.2</v>
      </c>
      <c r="J227" s="92">
        <f t="shared" si="57"/>
        <v>1974.6476359551998</v>
      </c>
      <c r="K227" s="92">
        <f t="shared" si="58"/>
        <v>2017.1200956085524</v>
      </c>
      <c r="L227" s="92">
        <f t="shared" si="59"/>
        <v>2077.9508093325317</v>
      </c>
      <c r="N227" s="66">
        <f t="shared" si="62"/>
        <v>-9.1999999999999993</v>
      </c>
      <c r="O227" s="66">
        <f t="shared" si="62"/>
        <v>-9.1999999999999993</v>
      </c>
      <c r="P227" s="66">
        <f t="shared" si="62"/>
        <v>-9.1999999999999993</v>
      </c>
      <c r="Q227" s="66">
        <f t="shared" si="62"/>
        <v>-9.1999999999999993</v>
      </c>
      <c r="R227" s="66">
        <f t="shared" si="62"/>
        <v>-9.1999999999999993</v>
      </c>
      <c r="S227" s="41"/>
      <c r="T227" s="92">
        <v>1855.63</v>
      </c>
      <c r="U227" s="92">
        <f t="shared" si="63"/>
        <v>1946</v>
      </c>
      <c r="V227" s="92">
        <f t="shared" si="63"/>
        <v>1965.45</v>
      </c>
      <c r="W227" s="92">
        <f t="shared" si="63"/>
        <v>2007.92</v>
      </c>
      <c r="X227" s="92">
        <f t="shared" si="63"/>
        <v>2068.75</v>
      </c>
      <c r="Z227" s="74">
        <v>1946.83</v>
      </c>
      <c r="AA227" s="74">
        <v>-6</v>
      </c>
      <c r="AB227" s="74"/>
      <c r="AC227" s="74"/>
      <c r="AD227" s="74"/>
    </row>
    <row r="228" spans="1:30" x14ac:dyDescent="0.25">
      <c r="A228" s="79" t="s">
        <v>429</v>
      </c>
      <c r="B228" s="79" t="s">
        <v>887</v>
      </c>
      <c r="C228" s="75">
        <v>415.32</v>
      </c>
      <c r="D228" s="75">
        <v>415.32</v>
      </c>
      <c r="E228" s="76" t="str">
        <f t="shared" si="61"/>
        <v>Yes</v>
      </c>
      <c r="F228" s="76" t="s">
        <v>666</v>
      </c>
      <c r="G228" s="45">
        <v>0</v>
      </c>
      <c r="H228" s="45">
        <v>0</v>
      </c>
      <c r="I228" s="92">
        <f t="shared" si="56"/>
        <v>415.32</v>
      </c>
      <c r="J228" s="92">
        <f t="shared" si="57"/>
        <v>419.45103118090918</v>
      </c>
      <c r="K228" s="92">
        <f t="shared" si="58"/>
        <v>428.47295320588381</v>
      </c>
      <c r="L228" s="92">
        <f t="shared" si="59"/>
        <v>441.39450190874953</v>
      </c>
      <c r="N228" s="66">
        <f t="shared" si="62"/>
        <v>0</v>
      </c>
      <c r="O228" s="66">
        <f t="shared" si="62"/>
        <v>0</v>
      </c>
      <c r="P228" s="66">
        <f t="shared" si="62"/>
        <v>0</v>
      </c>
      <c r="Q228" s="66">
        <f t="shared" si="62"/>
        <v>0</v>
      </c>
      <c r="R228" s="66">
        <f t="shared" si="62"/>
        <v>0</v>
      </c>
      <c r="S228" s="41"/>
      <c r="T228" s="92">
        <v>404.66</v>
      </c>
      <c r="U228" s="92">
        <f t="shared" si="63"/>
        <v>415.32</v>
      </c>
      <c r="V228" s="92">
        <f t="shared" si="63"/>
        <v>419.45</v>
      </c>
      <c r="W228" s="92">
        <f t="shared" si="63"/>
        <v>428.47</v>
      </c>
      <c r="X228" s="92">
        <f t="shared" si="63"/>
        <v>441.39</v>
      </c>
      <c r="Z228" s="74">
        <v>394.54</v>
      </c>
      <c r="AA228" s="74">
        <v>0</v>
      </c>
      <c r="AB228" s="74"/>
      <c r="AC228" s="74"/>
      <c r="AD228" s="74"/>
    </row>
    <row r="229" spans="1:30" x14ac:dyDescent="0.25">
      <c r="A229" s="79" t="s">
        <v>431</v>
      </c>
      <c r="B229" s="79" t="s">
        <v>888</v>
      </c>
      <c r="C229" s="75">
        <v>2055.7600000000002</v>
      </c>
      <c r="D229" s="75">
        <v>2055.7600000000002</v>
      </c>
      <c r="E229" s="76" t="str">
        <f t="shared" si="61"/>
        <v>Yes</v>
      </c>
      <c r="F229" s="76" t="s">
        <v>666</v>
      </c>
      <c r="G229" s="45">
        <v>0</v>
      </c>
      <c r="H229" s="45">
        <v>0</v>
      </c>
      <c r="I229" s="92">
        <f t="shared" si="56"/>
        <v>2055.7600000000002</v>
      </c>
      <c r="J229" s="92">
        <f t="shared" si="57"/>
        <v>2076.2078682954493</v>
      </c>
      <c r="K229" s="92">
        <f t="shared" si="58"/>
        <v>2120.8647748303183</v>
      </c>
      <c r="L229" s="92">
        <f t="shared" si="59"/>
        <v>2184.8241386013942</v>
      </c>
      <c r="N229" s="66">
        <f t="shared" si="62"/>
        <v>0</v>
      </c>
      <c r="O229" s="66">
        <f t="shared" si="62"/>
        <v>0</v>
      </c>
      <c r="P229" s="66">
        <f t="shared" si="62"/>
        <v>0</v>
      </c>
      <c r="Q229" s="66">
        <f t="shared" si="62"/>
        <v>0</v>
      </c>
      <c r="R229" s="66">
        <f t="shared" si="62"/>
        <v>0</v>
      </c>
      <c r="S229" s="41"/>
      <c r="T229" s="92">
        <v>1956.28</v>
      </c>
      <c r="U229" s="92">
        <f t="shared" si="63"/>
        <v>2055.7600000000002</v>
      </c>
      <c r="V229" s="92">
        <f t="shared" si="63"/>
        <v>2076.21</v>
      </c>
      <c r="W229" s="92">
        <f t="shared" si="63"/>
        <v>2120.86</v>
      </c>
      <c r="X229" s="92">
        <f t="shared" si="63"/>
        <v>2184.8200000000002</v>
      </c>
      <c r="Z229" s="74">
        <v>1954.5</v>
      </c>
      <c r="AA229" s="74">
        <v>0</v>
      </c>
      <c r="AB229" s="74"/>
      <c r="AC229" s="74"/>
      <c r="AD229" s="74"/>
    </row>
    <row r="230" spans="1:30" x14ac:dyDescent="0.25">
      <c r="A230" s="79" t="s">
        <v>433</v>
      </c>
      <c r="B230" s="79" t="s">
        <v>889</v>
      </c>
      <c r="C230" s="75">
        <v>4737.2299999999996</v>
      </c>
      <c r="D230" s="75">
        <v>4737.2299999999996</v>
      </c>
      <c r="E230" s="76" t="str">
        <f t="shared" si="61"/>
        <v>Yes</v>
      </c>
      <c r="F230" s="76" t="s">
        <v>668</v>
      </c>
      <c r="G230" s="45">
        <v>7.3</v>
      </c>
      <c r="H230" s="45">
        <v>0</v>
      </c>
      <c r="I230" s="92">
        <f t="shared" si="56"/>
        <v>4737.2299999999996</v>
      </c>
      <c r="J230" s="92">
        <f t="shared" si="57"/>
        <v>4784.3494376411882</v>
      </c>
      <c r="K230" s="92">
        <f t="shared" si="58"/>
        <v>4887.2554370497664</v>
      </c>
      <c r="L230" s="92">
        <f t="shared" si="59"/>
        <v>5034.6414241480916</v>
      </c>
      <c r="N230" s="66">
        <f t="shared" si="62"/>
        <v>-7.3</v>
      </c>
      <c r="O230" s="66">
        <f t="shared" si="62"/>
        <v>-7.3</v>
      </c>
      <c r="P230" s="66">
        <f t="shared" si="62"/>
        <v>-7.3</v>
      </c>
      <c r="Q230" s="66">
        <f t="shared" si="62"/>
        <v>-7.3</v>
      </c>
      <c r="R230" s="66">
        <f t="shared" si="62"/>
        <v>-7.3</v>
      </c>
      <c r="S230" s="41"/>
      <c r="T230" s="92">
        <v>4569.24</v>
      </c>
      <c r="U230" s="92">
        <f t="shared" si="63"/>
        <v>4729.93</v>
      </c>
      <c r="V230" s="92">
        <f t="shared" si="63"/>
        <v>4777.05</v>
      </c>
      <c r="W230" s="92">
        <f t="shared" si="63"/>
        <v>4879.96</v>
      </c>
      <c r="X230" s="92">
        <f t="shared" si="63"/>
        <v>5027.34</v>
      </c>
      <c r="Z230" s="74">
        <v>4511.71</v>
      </c>
      <c r="AA230" s="74">
        <v>-5</v>
      </c>
      <c r="AB230" s="74"/>
      <c r="AC230" s="74"/>
      <c r="AD230" s="74"/>
    </row>
    <row r="231" spans="1:30" x14ac:dyDescent="0.25">
      <c r="A231" s="79" t="s">
        <v>435</v>
      </c>
      <c r="B231" s="79" t="s">
        <v>890</v>
      </c>
      <c r="C231" s="75">
        <v>30015.94</v>
      </c>
      <c r="D231" s="75">
        <v>30015.94</v>
      </c>
      <c r="E231" s="76" t="str">
        <f t="shared" si="61"/>
        <v>Yes</v>
      </c>
      <c r="F231" s="76" t="s">
        <v>668</v>
      </c>
      <c r="G231" s="45">
        <v>3.16</v>
      </c>
      <c r="H231" s="45">
        <v>0</v>
      </c>
      <c r="I231" s="92">
        <f t="shared" si="56"/>
        <v>30015.94</v>
      </c>
      <c r="J231" s="92">
        <f t="shared" si="57"/>
        <v>30314.497218685105</v>
      </c>
      <c r="K231" s="92">
        <f t="shared" si="58"/>
        <v>30966.528110976149</v>
      </c>
      <c r="L231" s="92">
        <f t="shared" si="59"/>
        <v>31900.392193062962</v>
      </c>
      <c r="N231" s="66">
        <f t="shared" si="62"/>
        <v>-3.16</v>
      </c>
      <c r="O231" s="66">
        <f t="shared" si="62"/>
        <v>-3.16</v>
      </c>
      <c r="P231" s="66">
        <f t="shared" si="62"/>
        <v>-3.16</v>
      </c>
      <c r="Q231" s="66">
        <f t="shared" si="62"/>
        <v>-3.16</v>
      </c>
      <c r="R231" s="66">
        <f t="shared" si="62"/>
        <v>-3.16</v>
      </c>
      <c r="S231" s="41"/>
      <c r="T231" s="92">
        <v>30018.53</v>
      </c>
      <c r="U231" s="92">
        <f t="shared" si="63"/>
        <v>30012.78</v>
      </c>
      <c r="V231" s="92">
        <f t="shared" si="63"/>
        <v>30311.34</v>
      </c>
      <c r="W231" s="92">
        <f t="shared" si="63"/>
        <v>30963.37</v>
      </c>
      <c r="X231" s="92">
        <f t="shared" si="63"/>
        <v>31897.23</v>
      </c>
      <c r="Z231" s="74">
        <v>30016.76</v>
      </c>
      <c r="AA231" s="74">
        <v>-2</v>
      </c>
      <c r="AB231" s="74"/>
      <c r="AC231" s="74"/>
      <c r="AD231" s="74"/>
    </row>
    <row r="232" spans="1:30" x14ac:dyDescent="0.25">
      <c r="A232" s="79" t="s">
        <v>437</v>
      </c>
      <c r="B232" s="79" t="s">
        <v>891</v>
      </c>
      <c r="C232" s="75">
        <v>75.58</v>
      </c>
      <c r="D232" s="75">
        <v>75.58</v>
      </c>
      <c r="E232" s="76" t="str">
        <f t="shared" si="61"/>
        <v>No</v>
      </c>
      <c r="F232" s="76" t="s">
        <v>666</v>
      </c>
      <c r="G232" s="45">
        <v>0</v>
      </c>
      <c r="H232" s="45">
        <v>32.08</v>
      </c>
      <c r="I232" s="92">
        <f t="shared" si="56"/>
        <v>75.58</v>
      </c>
      <c r="J232" s="92">
        <f t="shared" si="57"/>
        <v>75.58</v>
      </c>
      <c r="K232" s="92">
        <f t="shared" si="58"/>
        <v>75.58</v>
      </c>
      <c r="L232" s="92">
        <f t="shared" si="59"/>
        <v>75.58</v>
      </c>
      <c r="N232" s="66">
        <f t="shared" si="62"/>
        <v>32.08</v>
      </c>
      <c r="O232" s="66">
        <f t="shared" si="62"/>
        <v>32.08</v>
      </c>
      <c r="P232" s="66">
        <f t="shared" si="62"/>
        <v>32.08</v>
      </c>
      <c r="Q232" s="66">
        <f t="shared" si="62"/>
        <v>32.08</v>
      </c>
      <c r="R232" s="66">
        <f t="shared" si="62"/>
        <v>32.08</v>
      </c>
      <c r="S232" s="41"/>
      <c r="T232" s="92">
        <v>108.88</v>
      </c>
      <c r="U232" s="92">
        <f t="shared" si="63"/>
        <v>107.66</v>
      </c>
      <c r="V232" s="92">
        <f t="shared" si="63"/>
        <v>107.66</v>
      </c>
      <c r="W232" s="92">
        <f t="shared" si="63"/>
        <v>107.66</v>
      </c>
      <c r="X232" s="92">
        <f t="shared" si="63"/>
        <v>107.66</v>
      </c>
      <c r="Z232" s="74">
        <v>125.5</v>
      </c>
      <c r="AA232" s="74">
        <v>28.400000000000006</v>
      </c>
      <c r="AB232" s="74"/>
      <c r="AC232" s="74"/>
      <c r="AD232" s="74"/>
    </row>
    <row r="233" spans="1:30" x14ac:dyDescent="0.25">
      <c r="A233" s="79" t="s">
        <v>439</v>
      </c>
      <c r="B233" s="79" t="s">
        <v>892</v>
      </c>
      <c r="C233" s="75">
        <v>42.9</v>
      </c>
      <c r="D233" s="75">
        <v>42.9</v>
      </c>
      <c r="E233" s="76" t="str">
        <f t="shared" si="61"/>
        <v>No</v>
      </c>
      <c r="F233" s="76" t="s">
        <v>666</v>
      </c>
      <c r="G233" s="45">
        <v>0</v>
      </c>
      <c r="H233" s="45">
        <v>36.56</v>
      </c>
      <c r="I233" s="92">
        <f t="shared" si="56"/>
        <v>42.9</v>
      </c>
      <c r="J233" s="92">
        <f t="shared" si="57"/>
        <v>42.9</v>
      </c>
      <c r="K233" s="92">
        <f t="shared" si="58"/>
        <v>42.9</v>
      </c>
      <c r="L233" s="92">
        <f t="shared" si="59"/>
        <v>42.9</v>
      </c>
      <c r="N233" s="66">
        <f t="shared" si="62"/>
        <v>36.56</v>
      </c>
      <c r="O233" s="66">
        <f t="shared" si="62"/>
        <v>36.56</v>
      </c>
      <c r="P233" s="66">
        <f t="shared" si="62"/>
        <v>36.56</v>
      </c>
      <c r="Q233" s="66">
        <f t="shared" si="62"/>
        <v>36.56</v>
      </c>
      <c r="R233" s="66">
        <f t="shared" si="62"/>
        <v>36.56</v>
      </c>
      <c r="S233" s="41"/>
      <c r="T233" s="92">
        <v>73.959999999999994</v>
      </c>
      <c r="U233" s="92">
        <f t="shared" si="63"/>
        <v>79.459999999999994</v>
      </c>
      <c r="V233" s="92">
        <f t="shared" si="63"/>
        <v>79.459999999999994</v>
      </c>
      <c r="W233" s="92">
        <f t="shared" si="63"/>
        <v>79.459999999999994</v>
      </c>
      <c r="X233" s="92">
        <f t="shared" si="63"/>
        <v>79.459999999999994</v>
      </c>
      <c r="Z233" s="74">
        <v>93.8</v>
      </c>
      <c r="AA233" s="74">
        <v>20.200000000000003</v>
      </c>
      <c r="AB233" s="74"/>
      <c r="AC233" s="74"/>
      <c r="AD233" s="74"/>
    </row>
    <row r="234" spans="1:30" x14ac:dyDescent="0.25">
      <c r="A234" s="79" t="s">
        <v>441</v>
      </c>
      <c r="B234" s="79" t="s">
        <v>893</v>
      </c>
      <c r="C234" s="75">
        <v>1423.85</v>
      </c>
      <c r="D234" s="75">
        <v>1423.85</v>
      </c>
      <c r="E234" s="76" t="str">
        <f t="shared" si="61"/>
        <v>Yes</v>
      </c>
      <c r="F234" s="76" t="s">
        <v>666</v>
      </c>
      <c r="G234" s="45">
        <v>0</v>
      </c>
      <c r="H234" s="45">
        <v>0</v>
      </c>
      <c r="I234" s="92">
        <f t="shared" si="56"/>
        <v>1423.85</v>
      </c>
      <c r="J234" s="92">
        <f t="shared" si="57"/>
        <v>1438.0124981867896</v>
      </c>
      <c r="K234" s="92">
        <f t="shared" si="58"/>
        <v>1468.9425368925108</v>
      </c>
      <c r="L234" s="92">
        <f t="shared" si="59"/>
        <v>1513.241745022568</v>
      </c>
      <c r="N234" s="66">
        <f t="shared" ref="N234:R265" si="64">-$G234+$H234</f>
        <v>0</v>
      </c>
      <c r="O234" s="66">
        <f t="shared" si="64"/>
        <v>0</v>
      </c>
      <c r="P234" s="66">
        <f t="shared" si="64"/>
        <v>0</v>
      </c>
      <c r="Q234" s="66">
        <f t="shared" si="64"/>
        <v>0</v>
      </c>
      <c r="R234" s="66">
        <f t="shared" si="64"/>
        <v>0</v>
      </c>
      <c r="S234" s="41"/>
      <c r="T234" s="92">
        <v>1395.32</v>
      </c>
      <c r="U234" s="92">
        <f t="shared" si="63"/>
        <v>1423.85</v>
      </c>
      <c r="V234" s="92">
        <f t="shared" si="63"/>
        <v>1438.01</v>
      </c>
      <c r="W234" s="92">
        <f t="shared" si="63"/>
        <v>1468.94</v>
      </c>
      <c r="X234" s="92">
        <f t="shared" si="63"/>
        <v>1513.24</v>
      </c>
      <c r="Z234" s="74">
        <v>1405.87</v>
      </c>
      <c r="AA234" s="74">
        <v>0</v>
      </c>
      <c r="AB234" s="74"/>
      <c r="AC234" s="74"/>
      <c r="AD234" s="74"/>
    </row>
    <row r="235" spans="1:30" x14ac:dyDescent="0.25">
      <c r="A235" s="79" t="s">
        <v>443</v>
      </c>
      <c r="B235" s="79" t="s">
        <v>894</v>
      </c>
      <c r="C235" s="75">
        <v>1828.39</v>
      </c>
      <c r="D235" s="75">
        <v>1828.39</v>
      </c>
      <c r="E235" s="76" t="str">
        <f t="shared" si="61"/>
        <v>Yes</v>
      </c>
      <c r="F235" s="76" t="s">
        <v>666</v>
      </c>
      <c r="G235" s="45">
        <v>7</v>
      </c>
      <c r="H235" s="45">
        <v>0</v>
      </c>
      <c r="I235" s="92">
        <f t="shared" si="56"/>
        <v>1828.39</v>
      </c>
      <c r="J235" s="92">
        <f t="shared" si="57"/>
        <v>1846.5763047791163</v>
      </c>
      <c r="K235" s="92">
        <f t="shared" si="58"/>
        <v>1886.2940934992439</v>
      </c>
      <c r="L235" s="92">
        <f t="shared" si="59"/>
        <v>1943.1794600427108</v>
      </c>
      <c r="N235" s="66">
        <f t="shared" si="64"/>
        <v>-7</v>
      </c>
      <c r="O235" s="66">
        <f t="shared" si="64"/>
        <v>-7</v>
      </c>
      <c r="P235" s="66">
        <f t="shared" si="64"/>
        <v>-7</v>
      </c>
      <c r="Q235" s="66">
        <f t="shared" si="64"/>
        <v>-7</v>
      </c>
      <c r="R235" s="66">
        <f t="shared" si="64"/>
        <v>-7</v>
      </c>
      <c r="S235" s="41"/>
      <c r="T235" s="92">
        <v>1816.91</v>
      </c>
      <c r="U235" s="92">
        <f t="shared" si="63"/>
        <v>1821.39</v>
      </c>
      <c r="V235" s="92">
        <f t="shared" si="63"/>
        <v>1839.58</v>
      </c>
      <c r="W235" s="92">
        <f t="shared" si="63"/>
        <v>1879.29</v>
      </c>
      <c r="X235" s="92">
        <f t="shared" si="63"/>
        <v>1936.18</v>
      </c>
      <c r="Z235" s="74">
        <v>1849.18</v>
      </c>
      <c r="AA235" s="74">
        <v>0</v>
      </c>
      <c r="AB235" s="74"/>
      <c r="AC235" s="74"/>
      <c r="AD235" s="74"/>
    </row>
    <row r="236" spans="1:30" x14ac:dyDescent="0.25">
      <c r="A236" s="79" t="s">
        <v>445</v>
      </c>
      <c r="B236" s="79" t="s">
        <v>895</v>
      </c>
      <c r="C236" s="75">
        <v>10517.09</v>
      </c>
      <c r="D236" s="75">
        <v>10517.09</v>
      </c>
      <c r="E236" s="76" t="str">
        <f t="shared" si="61"/>
        <v>Yes</v>
      </c>
      <c r="F236" s="76" t="s">
        <v>666</v>
      </c>
      <c r="G236" s="45">
        <v>25.279999999999998</v>
      </c>
      <c r="H236" s="45">
        <v>0</v>
      </c>
      <c r="I236" s="92">
        <f t="shared" si="56"/>
        <v>10517.09</v>
      </c>
      <c r="J236" s="92">
        <f t="shared" si="57"/>
        <v>10621.699522109284</v>
      </c>
      <c r="K236" s="92">
        <f t="shared" si="58"/>
        <v>10850.160385803882</v>
      </c>
      <c r="L236" s="92">
        <f t="shared" si="59"/>
        <v>11177.370947894371</v>
      </c>
      <c r="N236" s="66">
        <f t="shared" si="64"/>
        <v>-25.279999999999998</v>
      </c>
      <c r="O236" s="66">
        <f t="shared" si="64"/>
        <v>-25.279999999999998</v>
      </c>
      <c r="P236" s="66">
        <f t="shared" si="64"/>
        <v>-25.279999999999998</v>
      </c>
      <c r="Q236" s="66">
        <f t="shared" si="64"/>
        <v>-25.279999999999998</v>
      </c>
      <c r="R236" s="66">
        <f t="shared" si="64"/>
        <v>-25.279999999999998</v>
      </c>
      <c r="S236" s="41"/>
      <c r="T236" s="92">
        <v>10474.57</v>
      </c>
      <c r="U236" s="92">
        <f t="shared" si="63"/>
        <v>10491.81</v>
      </c>
      <c r="V236" s="92">
        <f t="shared" si="63"/>
        <v>10596.42</v>
      </c>
      <c r="W236" s="92">
        <f t="shared" si="63"/>
        <v>10824.88</v>
      </c>
      <c r="X236" s="92">
        <f t="shared" si="63"/>
        <v>11152.09</v>
      </c>
      <c r="Z236" s="74">
        <v>10172.09</v>
      </c>
      <c r="AA236" s="74">
        <v>-26.399999999999636</v>
      </c>
      <c r="AB236" s="74"/>
      <c r="AC236" s="74"/>
      <c r="AD236" s="74"/>
    </row>
    <row r="237" spans="1:30" x14ac:dyDescent="0.25">
      <c r="A237" s="79" t="s">
        <v>447</v>
      </c>
      <c r="B237" s="79" t="s">
        <v>896</v>
      </c>
      <c r="C237" s="75">
        <v>14171.69</v>
      </c>
      <c r="D237" s="75">
        <v>14171.69</v>
      </c>
      <c r="E237" s="76" t="str">
        <f t="shared" si="61"/>
        <v>Yes</v>
      </c>
      <c r="F237" s="76" t="s">
        <v>666</v>
      </c>
      <c r="G237" s="45">
        <v>0</v>
      </c>
      <c r="H237" s="45">
        <v>0</v>
      </c>
      <c r="I237" s="92">
        <f t="shared" si="56"/>
        <v>14171.69</v>
      </c>
      <c r="J237" s="92">
        <f t="shared" si="57"/>
        <v>14312.650448030865</v>
      </c>
      <c r="K237" s="92">
        <f t="shared" si="58"/>
        <v>14620.499533415899</v>
      </c>
      <c r="L237" s="92">
        <f t="shared" si="59"/>
        <v>15061.413003840909</v>
      </c>
      <c r="N237" s="66">
        <f t="shared" si="64"/>
        <v>0</v>
      </c>
      <c r="O237" s="66">
        <f t="shared" si="64"/>
        <v>0</v>
      </c>
      <c r="P237" s="66">
        <f t="shared" si="64"/>
        <v>0</v>
      </c>
      <c r="Q237" s="66">
        <f t="shared" si="64"/>
        <v>0</v>
      </c>
      <c r="R237" s="66">
        <f t="shared" si="64"/>
        <v>0</v>
      </c>
      <c r="S237" s="41"/>
      <c r="T237" s="92">
        <v>13943.68</v>
      </c>
      <c r="U237" s="92">
        <f t="shared" si="63"/>
        <v>14171.69</v>
      </c>
      <c r="V237" s="92">
        <f t="shared" si="63"/>
        <v>14312.65</v>
      </c>
      <c r="W237" s="92">
        <f t="shared" si="63"/>
        <v>14620.5</v>
      </c>
      <c r="X237" s="92">
        <f t="shared" si="63"/>
        <v>15061.41</v>
      </c>
      <c r="Z237" s="74">
        <v>13726.3</v>
      </c>
      <c r="AA237" s="74">
        <v>0</v>
      </c>
      <c r="AB237" s="74"/>
      <c r="AC237" s="74"/>
      <c r="AD237" s="74"/>
    </row>
    <row r="238" spans="1:30" x14ac:dyDescent="0.25">
      <c r="A238" s="79" t="s">
        <v>449</v>
      </c>
      <c r="B238" s="79" t="s">
        <v>897</v>
      </c>
      <c r="C238" s="75">
        <v>908.19</v>
      </c>
      <c r="D238" s="75">
        <v>908.19</v>
      </c>
      <c r="E238" s="76" t="str">
        <f t="shared" si="61"/>
        <v>Yes</v>
      </c>
      <c r="F238" s="76" t="s">
        <v>666</v>
      </c>
      <c r="G238" s="45">
        <v>0</v>
      </c>
      <c r="H238" s="45">
        <v>0</v>
      </c>
      <c r="I238" s="92">
        <f t="shared" si="56"/>
        <v>908.19</v>
      </c>
      <c r="J238" s="92">
        <f t="shared" si="57"/>
        <v>917.22342292254143</v>
      </c>
      <c r="K238" s="92">
        <f t="shared" si="58"/>
        <v>936.95187174239527</v>
      </c>
      <c r="L238" s="92">
        <f t="shared" si="59"/>
        <v>965.20772582227494</v>
      </c>
      <c r="N238" s="66">
        <f t="shared" si="64"/>
        <v>0</v>
      </c>
      <c r="O238" s="66">
        <f t="shared" si="64"/>
        <v>0</v>
      </c>
      <c r="P238" s="66">
        <f t="shared" si="64"/>
        <v>0</v>
      </c>
      <c r="Q238" s="66">
        <f t="shared" si="64"/>
        <v>0</v>
      </c>
      <c r="R238" s="66">
        <f t="shared" si="64"/>
        <v>0</v>
      </c>
      <c r="S238" s="41"/>
      <c r="T238" s="92">
        <v>895.26</v>
      </c>
      <c r="U238" s="92">
        <f t="shared" si="63"/>
        <v>908.19</v>
      </c>
      <c r="V238" s="92">
        <f t="shared" si="63"/>
        <v>917.22</v>
      </c>
      <c r="W238" s="92">
        <f t="shared" si="63"/>
        <v>936.95</v>
      </c>
      <c r="X238" s="92">
        <f t="shared" si="63"/>
        <v>965.21</v>
      </c>
      <c r="Z238" s="74">
        <v>895.63</v>
      </c>
      <c r="AA238" s="74">
        <v>0</v>
      </c>
      <c r="AB238" s="74"/>
      <c r="AC238" s="74"/>
      <c r="AD238" s="74"/>
    </row>
    <row r="239" spans="1:30" x14ac:dyDescent="0.25">
      <c r="A239" s="79" t="s">
        <v>451</v>
      </c>
      <c r="B239" s="79" t="s">
        <v>898</v>
      </c>
      <c r="C239" s="75">
        <v>5013.21</v>
      </c>
      <c r="D239" s="75">
        <v>5013.21</v>
      </c>
      <c r="E239" s="76" t="str">
        <f t="shared" si="61"/>
        <v>Yes</v>
      </c>
      <c r="F239" s="76" t="s">
        <v>666</v>
      </c>
      <c r="G239" s="45">
        <v>23.2</v>
      </c>
      <c r="H239" s="45">
        <v>0</v>
      </c>
      <c r="I239" s="92">
        <f t="shared" si="56"/>
        <v>5013.21</v>
      </c>
      <c r="J239" s="92">
        <f t="shared" si="57"/>
        <v>5063.0745064683751</v>
      </c>
      <c r="K239" s="92">
        <f t="shared" si="58"/>
        <v>5171.9755700213536</v>
      </c>
      <c r="L239" s="92">
        <f t="shared" si="59"/>
        <v>5327.9479218770157</v>
      </c>
      <c r="N239" s="66">
        <f t="shared" si="64"/>
        <v>-23.2</v>
      </c>
      <c r="O239" s="66">
        <f t="shared" si="64"/>
        <v>-23.2</v>
      </c>
      <c r="P239" s="66">
        <f t="shared" si="64"/>
        <v>-23.2</v>
      </c>
      <c r="Q239" s="66">
        <f t="shared" si="64"/>
        <v>-23.2</v>
      </c>
      <c r="R239" s="66">
        <f t="shared" si="64"/>
        <v>-23.2</v>
      </c>
      <c r="S239" s="41"/>
      <c r="T239" s="92">
        <v>4874.97</v>
      </c>
      <c r="U239" s="92">
        <f t="shared" si="63"/>
        <v>4990.01</v>
      </c>
      <c r="V239" s="92">
        <f t="shared" si="63"/>
        <v>5039.87</v>
      </c>
      <c r="W239" s="92">
        <f t="shared" si="63"/>
        <v>5148.78</v>
      </c>
      <c r="X239" s="92">
        <f t="shared" si="63"/>
        <v>5304.75</v>
      </c>
      <c r="Z239" s="74">
        <v>4647.8100000000004</v>
      </c>
      <c r="AA239" s="74">
        <v>-14</v>
      </c>
      <c r="AB239" s="74"/>
      <c r="AC239" s="74"/>
      <c r="AD239" s="74"/>
    </row>
    <row r="240" spans="1:30" x14ac:dyDescent="0.25">
      <c r="A240" s="79" t="s">
        <v>453</v>
      </c>
      <c r="B240" s="79" t="s">
        <v>899</v>
      </c>
      <c r="C240" s="75">
        <v>3951.74</v>
      </c>
      <c r="D240" s="75">
        <v>3951.74</v>
      </c>
      <c r="E240" s="76" t="str">
        <f t="shared" si="61"/>
        <v>Yes</v>
      </c>
      <c r="F240" s="76" t="s">
        <v>666</v>
      </c>
      <c r="G240" s="45">
        <v>0</v>
      </c>
      <c r="H240" s="45">
        <v>0</v>
      </c>
      <c r="I240" s="92">
        <f t="shared" si="56"/>
        <v>3951.74</v>
      </c>
      <c r="J240" s="92">
        <f t="shared" si="57"/>
        <v>3991.0464652770056</v>
      </c>
      <c r="K240" s="92">
        <f t="shared" si="58"/>
        <v>4076.8894060045727</v>
      </c>
      <c r="L240" s="92">
        <f t="shared" si="59"/>
        <v>4199.8370147666419</v>
      </c>
      <c r="N240" s="66">
        <f t="shared" si="64"/>
        <v>0</v>
      </c>
      <c r="O240" s="66">
        <f t="shared" si="64"/>
        <v>0</v>
      </c>
      <c r="P240" s="66">
        <f t="shared" si="64"/>
        <v>0</v>
      </c>
      <c r="Q240" s="66">
        <f t="shared" si="64"/>
        <v>0</v>
      </c>
      <c r="R240" s="66">
        <f t="shared" si="64"/>
        <v>0</v>
      </c>
      <c r="S240" s="41"/>
      <c r="T240" s="92">
        <v>4015.96</v>
      </c>
      <c r="U240" s="92">
        <f t="shared" si="63"/>
        <v>3951.74</v>
      </c>
      <c r="V240" s="92">
        <f t="shared" si="63"/>
        <v>3991.05</v>
      </c>
      <c r="W240" s="92">
        <f t="shared" si="63"/>
        <v>4076.89</v>
      </c>
      <c r="X240" s="92">
        <f t="shared" si="63"/>
        <v>4199.84</v>
      </c>
      <c r="Z240" s="74">
        <v>4135.62</v>
      </c>
      <c r="AA240" s="74">
        <v>0</v>
      </c>
      <c r="AB240" s="74"/>
      <c r="AC240" s="74"/>
      <c r="AD240" s="74"/>
    </row>
    <row r="241" spans="1:30" x14ac:dyDescent="0.25">
      <c r="A241" s="79" t="s">
        <v>455</v>
      </c>
      <c r="B241" s="79" t="s">
        <v>900</v>
      </c>
      <c r="C241" s="75">
        <v>545.29999999999995</v>
      </c>
      <c r="D241" s="75">
        <v>545.29999999999995</v>
      </c>
      <c r="E241" s="76" t="str">
        <f t="shared" si="61"/>
        <v>Yes</v>
      </c>
      <c r="F241" s="76" t="s">
        <v>666</v>
      </c>
      <c r="G241" s="45">
        <v>0</v>
      </c>
      <c r="H241" s="45">
        <v>0</v>
      </c>
      <c r="I241" s="92">
        <f t="shared" si="56"/>
        <v>545.29999999999995</v>
      </c>
      <c r="J241" s="92">
        <f t="shared" si="57"/>
        <v>550.72389314973941</v>
      </c>
      <c r="K241" s="92">
        <f t="shared" si="58"/>
        <v>562.56934745056446</v>
      </c>
      <c r="L241" s="92">
        <f t="shared" si="59"/>
        <v>579.53486923538742</v>
      </c>
      <c r="N241" s="66">
        <f t="shared" si="64"/>
        <v>0</v>
      </c>
      <c r="O241" s="66">
        <f t="shared" si="64"/>
        <v>0</v>
      </c>
      <c r="P241" s="66">
        <f t="shared" si="64"/>
        <v>0</v>
      </c>
      <c r="Q241" s="66">
        <f t="shared" si="64"/>
        <v>0</v>
      </c>
      <c r="R241" s="66">
        <f t="shared" si="64"/>
        <v>0</v>
      </c>
      <c r="S241" s="41"/>
      <c r="T241" s="92">
        <v>511.66</v>
      </c>
      <c r="U241" s="92">
        <f t="shared" si="63"/>
        <v>545.29999999999995</v>
      </c>
      <c r="V241" s="92">
        <f t="shared" si="63"/>
        <v>550.72</v>
      </c>
      <c r="W241" s="92">
        <f t="shared" si="63"/>
        <v>562.57000000000005</v>
      </c>
      <c r="X241" s="92">
        <f t="shared" si="63"/>
        <v>579.53</v>
      </c>
      <c r="Z241" s="74">
        <v>501.27</v>
      </c>
      <c r="AA241" s="74">
        <v>0</v>
      </c>
      <c r="AB241" s="74"/>
      <c r="AC241" s="74"/>
      <c r="AD241" s="74"/>
    </row>
    <row r="242" spans="1:30" x14ac:dyDescent="0.25">
      <c r="A242" s="79" t="s">
        <v>457</v>
      </c>
      <c r="B242" s="79" t="s">
        <v>901</v>
      </c>
      <c r="C242" s="75">
        <v>3619.66</v>
      </c>
      <c r="D242" s="75">
        <v>3619.66</v>
      </c>
      <c r="E242" s="76" t="str">
        <f t="shared" si="61"/>
        <v>Yes</v>
      </c>
      <c r="F242" s="76" t="s">
        <v>666</v>
      </c>
      <c r="G242" s="45">
        <v>13</v>
      </c>
      <c r="H242" s="45">
        <v>0</v>
      </c>
      <c r="I242" s="92">
        <f t="shared" si="56"/>
        <v>3619.66</v>
      </c>
      <c r="J242" s="92">
        <f t="shared" si="57"/>
        <v>3655.6633909378061</v>
      </c>
      <c r="K242" s="92">
        <f t="shared" si="58"/>
        <v>3734.2926172618927</v>
      </c>
      <c r="L242" s="92">
        <f t="shared" si="59"/>
        <v>3846.9084628214973</v>
      </c>
      <c r="N242" s="66">
        <f t="shared" si="64"/>
        <v>-13</v>
      </c>
      <c r="O242" s="66">
        <f t="shared" si="64"/>
        <v>-13</v>
      </c>
      <c r="P242" s="66">
        <f t="shared" si="64"/>
        <v>-13</v>
      </c>
      <c r="Q242" s="66">
        <f t="shared" si="64"/>
        <v>-13</v>
      </c>
      <c r="R242" s="66">
        <f t="shared" si="64"/>
        <v>-13</v>
      </c>
      <c r="S242" s="41"/>
      <c r="T242" s="92">
        <v>3632.08</v>
      </c>
      <c r="U242" s="92">
        <f t="shared" si="63"/>
        <v>3606.66</v>
      </c>
      <c r="V242" s="92">
        <f t="shared" si="63"/>
        <v>3642.66</v>
      </c>
      <c r="W242" s="92">
        <f t="shared" si="63"/>
        <v>3721.29</v>
      </c>
      <c r="X242" s="92">
        <f t="shared" si="63"/>
        <v>3833.91</v>
      </c>
      <c r="Z242" s="74">
        <v>3707.09</v>
      </c>
      <c r="AA242" s="74">
        <v>-10.199999999999818</v>
      </c>
      <c r="AB242" s="74"/>
      <c r="AC242" s="74"/>
      <c r="AD242" s="74"/>
    </row>
    <row r="243" spans="1:30" x14ac:dyDescent="0.25">
      <c r="A243" s="85" t="s">
        <v>459</v>
      </c>
      <c r="B243" s="84" t="s">
        <v>902</v>
      </c>
      <c r="C243" s="75">
        <v>2529.19</v>
      </c>
      <c r="D243" s="75">
        <v>2529.19</v>
      </c>
      <c r="E243" s="76" t="str">
        <f t="shared" si="61"/>
        <v>Yes</v>
      </c>
      <c r="F243" s="76" t="s">
        <v>666</v>
      </c>
      <c r="G243" s="45">
        <v>58.6</v>
      </c>
      <c r="H243" s="45">
        <v>0</v>
      </c>
      <c r="I243" s="92">
        <f t="shared" si="56"/>
        <v>2529.19</v>
      </c>
      <c r="J243" s="92">
        <f t="shared" si="57"/>
        <v>2554.3468976992285</v>
      </c>
      <c r="K243" s="92">
        <f t="shared" si="58"/>
        <v>2609.2880393883975</v>
      </c>
      <c r="L243" s="92">
        <f t="shared" si="59"/>
        <v>2687.9768859736832</v>
      </c>
      <c r="N243" s="66">
        <f t="shared" si="64"/>
        <v>-58.6</v>
      </c>
      <c r="O243" s="66">
        <f t="shared" si="64"/>
        <v>-58.6</v>
      </c>
      <c r="P243" s="66">
        <f t="shared" si="64"/>
        <v>-58.6</v>
      </c>
      <c r="Q243" s="66">
        <f t="shared" si="64"/>
        <v>-58.6</v>
      </c>
      <c r="R243" s="66">
        <f t="shared" si="64"/>
        <v>-58.6</v>
      </c>
      <c r="S243" s="41"/>
      <c r="T243" s="92">
        <v>2454.61</v>
      </c>
      <c r="U243" s="92">
        <f t="shared" si="63"/>
        <v>2470.59</v>
      </c>
      <c r="V243" s="92">
        <f t="shared" si="63"/>
        <v>2495.75</v>
      </c>
      <c r="W243" s="92">
        <f t="shared" si="63"/>
        <v>2550.69</v>
      </c>
      <c r="X243" s="92">
        <f t="shared" si="63"/>
        <v>2629.38</v>
      </c>
      <c r="Z243" s="74">
        <v>2331.3700000000003</v>
      </c>
      <c r="AA243" s="74">
        <v>-50.199999999999818</v>
      </c>
      <c r="AB243" s="74"/>
      <c r="AC243" s="74"/>
      <c r="AD243" s="74"/>
    </row>
    <row r="244" spans="1:30" x14ac:dyDescent="0.25">
      <c r="A244" s="85" t="s">
        <v>461</v>
      </c>
      <c r="B244" s="84" t="s">
        <v>903</v>
      </c>
      <c r="C244" s="75">
        <v>1445.08</v>
      </c>
      <c r="D244" s="75">
        <v>1445.08</v>
      </c>
      <c r="E244" s="76" t="str">
        <f t="shared" si="61"/>
        <v>Yes</v>
      </c>
      <c r="F244" s="76" t="s">
        <v>666</v>
      </c>
      <c r="G244" s="45">
        <v>0</v>
      </c>
      <c r="H244" s="45">
        <v>0</v>
      </c>
      <c r="I244" s="92">
        <f t="shared" si="56"/>
        <v>1445.08</v>
      </c>
      <c r="J244" s="92">
        <f t="shared" si="57"/>
        <v>1459.4536649785905</v>
      </c>
      <c r="K244" s="92">
        <f t="shared" si="58"/>
        <v>1490.8448791745125</v>
      </c>
      <c r="L244" s="92">
        <f t="shared" si="59"/>
        <v>1535.8046008338044</v>
      </c>
      <c r="N244" s="66">
        <f t="shared" si="64"/>
        <v>0</v>
      </c>
      <c r="O244" s="66">
        <f t="shared" si="64"/>
        <v>0</v>
      </c>
      <c r="P244" s="66">
        <f t="shared" si="64"/>
        <v>0</v>
      </c>
      <c r="Q244" s="66">
        <f t="shared" si="64"/>
        <v>0</v>
      </c>
      <c r="R244" s="66">
        <f t="shared" si="64"/>
        <v>0</v>
      </c>
      <c r="S244" s="41"/>
      <c r="T244" s="92">
        <v>1362.49</v>
      </c>
      <c r="U244" s="92">
        <f t="shared" si="63"/>
        <v>1445.08</v>
      </c>
      <c r="V244" s="92">
        <f t="shared" si="63"/>
        <v>1459.45</v>
      </c>
      <c r="W244" s="92">
        <f t="shared" si="63"/>
        <v>1490.84</v>
      </c>
      <c r="X244" s="92">
        <f t="shared" si="63"/>
        <v>1535.8</v>
      </c>
      <c r="Z244" s="74">
        <v>1375.98</v>
      </c>
      <c r="AA244" s="74">
        <v>0</v>
      </c>
      <c r="AB244" s="74"/>
      <c r="AC244" s="74"/>
      <c r="AD244" s="74"/>
    </row>
    <row r="245" spans="1:30" x14ac:dyDescent="0.25">
      <c r="A245" s="79" t="s">
        <v>463</v>
      </c>
      <c r="B245" s="79" t="s">
        <v>904</v>
      </c>
      <c r="C245" s="75">
        <v>37.69</v>
      </c>
      <c r="D245" s="75">
        <v>37.69</v>
      </c>
      <c r="E245" s="76" t="str">
        <f t="shared" si="61"/>
        <v>No</v>
      </c>
      <c r="F245" s="76" t="s">
        <v>666</v>
      </c>
      <c r="G245" s="45">
        <v>0</v>
      </c>
      <c r="H245" s="45">
        <v>15</v>
      </c>
      <c r="I245" s="92">
        <f t="shared" si="56"/>
        <v>37.69</v>
      </c>
      <c r="J245" s="92">
        <f t="shared" si="57"/>
        <v>37.69</v>
      </c>
      <c r="K245" s="92">
        <f t="shared" si="58"/>
        <v>37.69</v>
      </c>
      <c r="L245" s="92">
        <f t="shared" si="59"/>
        <v>37.69</v>
      </c>
      <c r="N245" s="66">
        <f t="shared" si="64"/>
        <v>15</v>
      </c>
      <c r="O245" s="66">
        <f t="shared" si="64"/>
        <v>15</v>
      </c>
      <c r="P245" s="66">
        <f t="shared" si="64"/>
        <v>15</v>
      </c>
      <c r="Q245" s="66">
        <f t="shared" si="64"/>
        <v>15</v>
      </c>
      <c r="R245" s="66">
        <f t="shared" si="64"/>
        <v>15</v>
      </c>
      <c r="S245" s="41"/>
      <c r="T245" s="92">
        <v>54.02</v>
      </c>
      <c r="U245" s="92">
        <f t="shared" si="63"/>
        <v>52.69</v>
      </c>
      <c r="V245" s="92">
        <f t="shared" si="63"/>
        <v>52.69</v>
      </c>
      <c r="W245" s="92">
        <f t="shared" si="63"/>
        <v>52.69</v>
      </c>
      <c r="X245" s="92">
        <f t="shared" si="63"/>
        <v>52.69</v>
      </c>
      <c r="Z245" s="74">
        <v>51.1</v>
      </c>
      <c r="AA245" s="74">
        <v>10.5</v>
      </c>
      <c r="AB245" s="74"/>
      <c r="AC245" s="74"/>
      <c r="AD245" s="74"/>
    </row>
    <row r="246" spans="1:30" x14ac:dyDescent="0.25">
      <c r="A246" s="79" t="s">
        <v>465</v>
      </c>
      <c r="B246" s="79" t="s">
        <v>905</v>
      </c>
      <c r="C246" s="75">
        <v>774.12</v>
      </c>
      <c r="D246" s="75">
        <v>774.12</v>
      </c>
      <c r="E246" s="76" t="str">
        <f t="shared" si="61"/>
        <v>Yes</v>
      </c>
      <c r="F246" s="76" t="s">
        <v>668</v>
      </c>
      <c r="G246" s="45">
        <v>53.75</v>
      </c>
      <c r="H246" s="45">
        <v>0</v>
      </c>
      <c r="I246" s="92">
        <f t="shared" si="56"/>
        <v>774.12</v>
      </c>
      <c r="J246" s="92">
        <f t="shared" si="57"/>
        <v>781.8198792684326</v>
      </c>
      <c r="K246" s="92">
        <f t="shared" si="58"/>
        <v>798.63594947447461</v>
      </c>
      <c r="L246" s="92">
        <f t="shared" si="59"/>
        <v>822.72058128094295</v>
      </c>
      <c r="N246" s="66">
        <f t="shared" si="64"/>
        <v>-53.75</v>
      </c>
      <c r="O246" s="66">
        <f t="shared" si="64"/>
        <v>-53.75</v>
      </c>
      <c r="P246" s="66">
        <f t="shared" si="64"/>
        <v>-53.75</v>
      </c>
      <c r="Q246" s="66">
        <f t="shared" si="64"/>
        <v>-53.75</v>
      </c>
      <c r="R246" s="66">
        <f t="shared" si="64"/>
        <v>-53.75</v>
      </c>
      <c r="S246" s="41"/>
      <c r="T246" s="92">
        <v>743.28</v>
      </c>
      <c r="U246" s="92">
        <f t="shared" si="63"/>
        <v>720.37</v>
      </c>
      <c r="V246" s="92">
        <f t="shared" si="63"/>
        <v>728.07</v>
      </c>
      <c r="W246" s="92">
        <f t="shared" si="63"/>
        <v>744.89</v>
      </c>
      <c r="X246" s="92">
        <f t="shared" si="63"/>
        <v>768.97</v>
      </c>
      <c r="Z246" s="74">
        <v>702.43999999999994</v>
      </c>
      <c r="AA246" s="74">
        <v>-37.200000000000045</v>
      </c>
      <c r="AB246" s="74"/>
      <c r="AC246" s="74"/>
      <c r="AD246" s="74"/>
    </row>
    <row r="247" spans="1:30" x14ac:dyDescent="0.25">
      <c r="A247" s="79" t="s">
        <v>467</v>
      </c>
      <c r="B247" s="79" t="s">
        <v>906</v>
      </c>
      <c r="C247" s="75">
        <v>440.04</v>
      </c>
      <c r="D247" s="75">
        <v>440.04</v>
      </c>
      <c r="E247" s="76" t="str">
        <f t="shared" si="61"/>
        <v>Yes</v>
      </c>
      <c r="F247" s="76" t="s">
        <v>666</v>
      </c>
      <c r="G247" s="45">
        <v>0</v>
      </c>
      <c r="H247" s="45">
        <v>0</v>
      </c>
      <c r="I247" s="92">
        <f t="shared" si="56"/>
        <v>440.04</v>
      </c>
      <c r="J247" s="92">
        <f t="shared" si="57"/>
        <v>444.41691168459806</v>
      </c>
      <c r="K247" s="92">
        <f t="shared" si="58"/>
        <v>453.97582184512447</v>
      </c>
      <c r="L247" s="92">
        <f t="shared" si="59"/>
        <v>467.66646590562971</v>
      </c>
      <c r="N247" s="66">
        <f t="shared" si="64"/>
        <v>0</v>
      </c>
      <c r="O247" s="66">
        <f t="shared" si="64"/>
        <v>0</v>
      </c>
      <c r="P247" s="66">
        <f t="shared" si="64"/>
        <v>0</v>
      </c>
      <c r="Q247" s="66">
        <f t="shared" si="64"/>
        <v>0</v>
      </c>
      <c r="R247" s="66">
        <f t="shared" si="64"/>
        <v>0</v>
      </c>
      <c r="S247" s="41"/>
      <c r="T247" s="92">
        <v>433.5</v>
      </c>
      <c r="U247" s="92">
        <f t="shared" si="63"/>
        <v>440.04</v>
      </c>
      <c r="V247" s="92">
        <f t="shared" si="63"/>
        <v>444.42</v>
      </c>
      <c r="W247" s="92">
        <f t="shared" si="63"/>
        <v>453.98</v>
      </c>
      <c r="X247" s="92">
        <f t="shared" si="63"/>
        <v>467.67</v>
      </c>
      <c r="Z247" s="74">
        <v>401.2</v>
      </c>
      <c r="AA247" s="74">
        <v>0</v>
      </c>
      <c r="AB247" s="74"/>
      <c r="AC247" s="74"/>
      <c r="AD247" s="74"/>
    </row>
    <row r="248" spans="1:30" x14ac:dyDescent="0.25">
      <c r="A248" s="79" t="s">
        <v>469</v>
      </c>
      <c r="B248" s="79" t="s">
        <v>907</v>
      </c>
      <c r="C248" s="75">
        <v>971.83</v>
      </c>
      <c r="D248" s="75">
        <v>971.83</v>
      </c>
      <c r="E248" s="76" t="str">
        <f t="shared" si="61"/>
        <v>Yes</v>
      </c>
      <c r="F248" s="76" t="s">
        <v>668</v>
      </c>
      <c r="G248" s="45">
        <v>9.5299999999999994</v>
      </c>
      <c r="H248" s="45">
        <v>43.21</v>
      </c>
      <c r="I248" s="92">
        <f t="shared" si="56"/>
        <v>971.83</v>
      </c>
      <c r="J248" s="92">
        <f t="shared" si="57"/>
        <v>981.49642596682793</v>
      </c>
      <c r="K248" s="92">
        <f t="shared" si="58"/>
        <v>1002.6073151162334</v>
      </c>
      <c r="L248" s="92">
        <f t="shared" si="59"/>
        <v>1032.8431541702303</v>
      </c>
      <c r="N248" s="66">
        <f t="shared" si="64"/>
        <v>33.68</v>
      </c>
      <c r="O248" s="66">
        <f t="shared" si="64"/>
        <v>33.68</v>
      </c>
      <c r="P248" s="66">
        <f t="shared" si="64"/>
        <v>33.68</v>
      </c>
      <c r="Q248" s="66">
        <f t="shared" si="64"/>
        <v>33.68</v>
      </c>
      <c r="R248" s="66">
        <f t="shared" si="64"/>
        <v>33.68</v>
      </c>
      <c r="S248" s="41"/>
      <c r="T248" s="92">
        <v>967.93</v>
      </c>
      <c r="U248" s="92">
        <f t="shared" si="63"/>
        <v>1005.51</v>
      </c>
      <c r="V248" s="92">
        <f t="shared" si="63"/>
        <v>1015.18</v>
      </c>
      <c r="W248" s="92">
        <f t="shared" si="63"/>
        <v>1036.29</v>
      </c>
      <c r="X248" s="92">
        <f t="shared" si="63"/>
        <v>1066.52</v>
      </c>
      <c r="Z248" s="74">
        <v>757.58000000000015</v>
      </c>
      <c r="AA248" s="74">
        <v>29.230000000000018</v>
      </c>
      <c r="AB248" s="74"/>
      <c r="AC248" s="74"/>
      <c r="AD248" s="74"/>
    </row>
    <row r="249" spans="1:30" x14ac:dyDescent="0.25">
      <c r="A249" s="79" t="s">
        <v>471</v>
      </c>
      <c r="B249" s="79" t="s">
        <v>908</v>
      </c>
      <c r="C249" s="75">
        <v>1733.73</v>
      </c>
      <c r="D249" s="75">
        <v>1733.73</v>
      </c>
      <c r="E249" s="76" t="str">
        <f t="shared" si="61"/>
        <v>Yes</v>
      </c>
      <c r="F249" s="76" t="s">
        <v>668</v>
      </c>
      <c r="G249" s="45">
        <v>19.740000000000002</v>
      </c>
      <c r="H249" s="45">
        <v>0</v>
      </c>
      <c r="I249" s="92">
        <f t="shared" si="56"/>
        <v>1733.73</v>
      </c>
      <c r="J249" s="92">
        <f t="shared" si="57"/>
        <v>1750.9747575105405</v>
      </c>
      <c r="K249" s="92">
        <f t="shared" si="58"/>
        <v>1788.6362639931544</v>
      </c>
      <c r="L249" s="92">
        <f t="shared" si="59"/>
        <v>1842.5765428928448</v>
      </c>
      <c r="N249" s="66">
        <f t="shared" si="64"/>
        <v>-19.740000000000002</v>
      </c>
      <c r="O249" s="66">
        <f t="shared" si="64"/>
        <v>-19.740000000000002</v>
      </c>
      <c r="P249" s="66">
        <f t="shared" si="64"/>
        <v>-19.740000000000002</v>
      </c>
      <c r="Q249" s="66">
        <f t="shared" si="64"/>
        <v>-19.740000000000002</v>
      </c>
      <c r="R249" s="66">
        <f t="shared" si="64"/>
        <v>-19.740000000000002</v>
      </c>
      <c r="S249" s="41"/>
      <c r="T249" s="92">
        <v>1780.69</v>
      </c>
      <c r="U249" s="92">
        <f t="shared" si="63"/>
        <v>1713.99</v>
      </c>
      <c r="V249" s="92">
        <f t="shared" si="63"/>
        <v>1731.23</v>
      </c>
      <c r="W249" s="92">
        <f t="shared" si="63"/>
        <v>1768.9</v>
      </c>
      <c r="X249" s="92">
        <f t="shared" si="63"/>
        <v>1822.84</v>
      </c>
      <c r="Z249" s="74">
        <v>1727.0900000000001</v>
      </c>
      <c r="AA249" s="74">
        <v>-15.779999999999973</v>
      </c>
      <c r="AB249" s="74"/>
      <c r="AC249" s="74"/>
      <c r="AD249" s="74"/>
    </row>
    <row r="250" spans="1:30" x14ac:dyDescent="0.25">
      <c r="A250" s="79" t="s">
        <v>473</v>
      </c>
      <c r="B250" s="79" t="s">
        <v>909</v>
      </c>
      <c r="C250" s="75">
        <v>224.89</v>
      </c>
      <c r="D250" s="75">
        <v>224.89</v>
      </c>
      <c r="E250" s="76" t="str">
        <f t="shared" si="61"/>
        <v>Yes</v>
      </c>
      <c r="F250" s="76" t="s">
        <v>668</v>
      </c>
      <c r="G250" s="45">
        <v>0</v>
      </c>
      <c r="H250" s="45">
        <v>95.12</v>
      </c>
      <c r="I250" s="92">
        <f t="shared" si="56"/>
        <v>224.89</v>
      </c>
      <c r="J250" s="92">
        <f t="shared" si="57"/>
        <v>227.12689589298532</v>
      </c>
      <c r="K250" s="92">
        <f t="shared" si="58"/>
        <v>232.0121411116036</v>
      </c>
      <c r="L250" s="92">
        <f t="shared" si="59"/>
        <v>239.00897990527466</v>
      </c>
      <c r="N250" s="66">
        <f t="shared" si="64"/>
        <v>95.12</v>
      </c>
      <c r="O250" s="66">
        <f t="shared" si="64"/>
        <v>95.12</v>
      </c>
      <c r="P250" s="66">
        <f t="shared" si="64"/>
        <v>95.12</v>
      </c>
      <c r="Q250" s="66">
        <f t="shared" si="64"/>
        <v>95.12</v>
      </c>
      <c r="R250" s="66">
        <f t="shared" si="64"/>
        <v>95.12</v>
      </c>
      <c r="S250" s="41"/>
      <c r="T250" s="92">
        <v>311.69</v>
      </c>
      <c r="U250" s="92">
        <f t="shared" si="63"/>
        <v>320.01</v>
      </c>
      <c r="V250" s="92">
        <f t="shared" si="63"/>
        <v>322.25</v>
      </c>
      <c r="W250" s="92">
        <f t="shared" si="63"/>
        <v>327.13</v>
      </c>
      <c r="X250" s="92">
        <f t="shared" si="63"/>
        <v>334.13</v>
      </c>
      <c r="Z250" s="74">
        <v>382.07</v>
      </c>
      <c r="AA250" s="74">
        <v>84.199999999999989</v>
      </c>
      <c r="AB250" s="74"/>
      <c r="AC250" s="74"/>
      <c r="AD250" s="74"/>
    </row>
    <row r="251" spans="1:30" x14ac:dyDescent="0.25">
      <c r="A251" s="79" t="s">
        <v>475</v>
      </c>
      <c r="B251" s="79" t="s">
        <v>910</v>
      </c>
      <c r="C251" s="75">
        <v>67.17</v>
      </c>
      <c r="D251" s="75">
        <v>67.17</v>
      </c>
      <c r="E251" s="76" t="str">
        <f t="shared" si="61"/>
        <v>No</v>
      </c>
      <c r="F251" s="76" t="s">
        <v>666</v>
      </c>
      <c r="G251" s="45">
        <v>0</v>
      </c>
      <c r="H251" s="45">
        <v>23.880000000000003</v>
      </c>
      <c r="I251" s="92">
        <f t="shared" si="56"/>
        <v>67.17</v>
      </c>
      <c r="J251" s="92">
        <f t="shared" si="57"/>
        <v>67.17</v>
      </c>
      <c r="K251" s="92">
        <f t="shared" si="58"/>
        <v>67.17</v>
      </c>
      <c r="L251" s="92">
        <f t="shared" si="59"/>
        <v>67.17</v>
      </c>
      <c r="N251" s="66">
        <f t="shared" si="64"/>
        <v>23.880000000000003</v>
      </c>
      <c r="O251" s="66">
        <f t="shared" si="64"/>
        <v>23.880000000000003</v>
      </c>
      <c r="P251" s="66">
        <f t="shared" si="64"/>
        <v>23.880000000000003</v>
      </c>
      <c r="Q251" s="66">
        <f t="shared" si="64"/>
        <v>23.880000000000003</v>
      </c>
      <c r="R251" s="66">
        <f t="shared" si="64"/>
        <v>23.880000000000003</v>
      </c>
      <c r="S251" s="41"/>
      <c r="T251" s="92">
        <v>102.78</v>
      </c>
      <c r="U251" s="92">
        <f t="shared" si="63"/>
        <v>91.05</v>
      </c>
      <c r="V251" s="92">
        <f t="shared" si="63"/>
        <v>91.05</v>
      </c>
      <c r="W251" s="92">
        <f t="shared" si="63"/>
        <v>91.05</v>
      </c>
      <c r="X251" s="92">
        <f t="shared" si="63"/>
        <v>91.05</v>
      </c>
      <c r="Z251" s="74">
        <v>106.54</v>
      </c>
      <c r="AA251" s="74">
        <v>14.25</v>
      </c>
      <c r="AB251" s="74"/>
      <c r="AC251" s="74"/>
      <c r="AD251" s="74"/>
    </row>
    <row r="252" spans="1:30" x14ac:dyDescent="0.25">
      <c r="A252" s="79" t="s">
        <v>477</v>
      </c>
      <c r="B252" s="79" t="s">
        <v>911</v>
      </c>
      <c r="C252" s="75">
        <v>35.229999999999997</v>
      </c>
      <c r="D252" s="75">
        <v>35.229999999999997</v>
      </c>
      <c r="E252" s="76" t="str">
        <f t="shared" si="61"/>
        <v>No</v>
      </c>
      <c r="F252" s="76" t="s">
        <v>666</v>
      </c>
      <c r="G252" s="45">
        <v>0</v>
      </c>
      <c r="H252" s="45">
        <v>12</v>
      </c>
      <c r="I252" s="92">
        <f t="shared" si="56"/>
        <v>35.229999999999997</v>
      </c>
      <c r="J252" s="92">
        <f t="shared" si="57"/>
        <v>35.229999999999997</v>
      </c>
      <c r="K252" s="92">
        <f t="shared" si="58"/>
        <v>35.229999999999997</v>
      </c>
      <c r="L252" s="92">
        <f t="shared" si="59"/>
        <v>35.229999999999997</v>
      </c>
      <c r="N252" s="66">
        <f t="shared" si="64"/>
        <v>12</v>
      </c>
      <c r="O252" s="66">
        <f t="shared" si="64"/>
        <v>12</v>
      </c>
      <c r="P252" s="66">
        <f t="shared" si="64"/>
        <v>12</v>
      </c>
      <c r="Q252" s="66">
        <f t="shared" si="64"/>
        <v>12</v>
      </c>
      <c r="R252" s="66">
        <f t="shared" si="64"/>
        <v>12</v>
      </c>
      <c r="S252" s="41"/>
      <c r="T252" s="92">
        <v>46.6</v>
      </c>
      <c r="U252" s="92">
        <f t="shared" si="63"/>
        <v>47.23</v>
      </c>
      <c r="V252" s="92">
        <f t="shared" si="63"/>
        <v>47.23</v>
      </c>
      <c r="W252" s="92">
        <f t="shared" si="63"/>
        <v>47.23</v>
      </c>
      <c r="X252" s="92">
        <f t="shared" si="63"/>
        <v>47.23</v>
      </c>
      <c r="Z252" s="74">
        <v>59.5</v>
      </c>
      <c r="AA252" s="74">
        <v>12</v>
      </c>
      <c r="AB252" s="74"/>
      <c r="AC252" s="74"/>
      <c r="AD252" s="74"/>
    </row>
    <row r="253" spans="1:30" x14ac:dyDescent="0.25">
      <c r="A253" s="79" t="s">
        <v>479</v>
      </c>
      <c r="B253" s="79" t="s">
        <v>912</v>
      </c>
      <c r="C253" s="75">
        <v>104.6</v>
      </c>
      <c r="D253" s="75">
        <v>104.6</v>
      </c>
      <c r="E253" s="76" t="str">
        <f t="shared" si="61"/>
        <v>Yes</v>
      </c>
      <c r="F253" s="76" t="s">
        <v>666</v>
      </c>
      <c r="G253" s="45">
        <v>10</v>
      </c>
      <c r="H253" s="45">
        <v>0</v>
      </c>
      <c r="I253" s="92">
        <f t="shared" si="56"/>
        <v>104.6</v>
      </c>
      <c r="J253" s="92">
        <f t="shared" si="57"/>
        <v>105.64041669441177</v>
      </c>
      <c r="K253" s="92">
        <f t="shared" si="58"/>
        <v>107.91262377283887</v>
      </c>
      <c r="L253" s="92">
        <f t="shared" si="59"/>
        <v>111.16696739780215</v>
      </c>
      <c r="N253" s="66">
        <f t="shared" si="64"/>
        <v>-10</v>
      </c>
      <c r="O253" s="66">
        <f t="shared" si="64"/>
        <v>-10</v>
      </c>
      <c r="P253" s="66">
        <f t="shared" si="64"/>
        <v>-10</v>
      </c>
      <c r="Q253" s="66">
        <f t="shared" si="64"/>
        <v>-10</v>
      </c>
      <c r="R253" s="66">
        <f t="shared" si="64"/>
        <v>-10</v>
      </c>
      <c r="S253" s="41"/>
      <c r="T253" s="92">
        <v>116.68</v>
      </c>
      <c r="U253" s="92">
        <f t="shared" si="63"/>
        <v>94.6</v>
      </c>
      <c r="V253" s="92">
        <f t="shared" si="63"/>
        <v>95.64</v>
      </c>
      <c r="W253" s="92">
        <f t="shared" si="63"/>
        <v>97.91</v>
      </c>
      <c r="X253" s="92">
        <f t="shared" si="63"/>
        <v>101.17</v>
      </c>
      <c r="Z253" s="74">
        <v>126.56</v>
      </c>
      <c r="AA253" s="74">
        <v>-5</v>
      </c>
      <c r="AB253" s="74"/>
      <c r="AC253" s="74"/>
      <c r="AD253" s="74"/>
    </row>
    <row r="254" spans="1:30" x14ac:dyDescent="0.25">
      <c r="A254" s="79" t="s">
        <v>481</v>
      </c>
      <c r="B254" s="79" t="s">
        <v>913</v>
      </c>
      <c r="C254" s="75">
        <v>468.57</v>
      </c>
      <c r="D254" s="75">
        <v>468.57</v>
      </c>
      <c r="E254" s="76" t="str">
        <f t="shared" si="61"/>
        <v>Yes</v>
      </c>
      <c r="F254" s="76" t="s">
        <v>666</v>
      </c>
      <c r="G254" s="45">
        <v>31</v>
      </c>
      <c r="H254" s="45">
        <v>0</v>
      </c>
      <c r="I254" s="92">
        <f t="shared" si="56"/>
        <v>468.57</v>
      </c>
      <c r="J254" s="92">
        <f t="shared" si="57"/>
        <v>473.2306888193167</v>
      </c>
      <c r="K254" s="92">
        <f t="shared" si="58"/>
        <v>483.40935106347149</v>
      </c>
      <c r="L254" s="92">
        <f t="shared" si="59"/>
        <v>497.98762823698058</v>
      </c>
      <c r="N254" s="66">
        <f t="shared" si="64"/>
        <v>-31</v>
      </c>
      <c r="O254" s="66">
        <f t="shared" si="64"/>
        <v>-31</v>
      </c>
      <c r="P254" s="66">
        <f t="shared" si="64"/>
        <v>-31</v>
      </c>
      <c r="Q254" s="66">
        <f t="shared" si="64"/>
        <v>-31</v>
      </c>
      <c r="R254" s="66">
        <f t="shared" si="64"/>
        <v>-31</v>
      </c>
      <c r="S254" s="41"/>
      <c r="T254" s="92">
        <v>428.25</v>
      </c>
      <c r="U254" s="92">
        <f t="shared" si="63"/>
        <v>437.57</v>
      </c>
      <c r="V254" s="92">
        <f t="shared" si="63"/>
        <v>442.23</v>
      </c>
      <c r="W254" s="92">
        <f t="shared" si="63"/>
        <v>452.41</v>
      </c>
      <c r="X254" s="92">
        <f t="shared" si="63"/>
        <v>466.99</v>
      </c>
      <c r="Z254" s="74">
        <v>431.58</v>
      </c>
      <c r="AA254" s="74">
        <v>-33</v>
      </c>
      <c r="AB254" s="74"/>
      <c r="AC254" s="74"/>
      <c r="AD254" s="74"/>
    </row>
    <row r="255" spans="1:30" x14ac:dyDescent="0.25">
      <c r="A255" s="79" t="s">
        <v>483</v>
      </c>
      <c r="B255" s="79" t="s">
        <v>914</v>
      </c>
      <c r="C255" s="75">
        <v>213.38</v>
      </c>
      <c r="D255" s="75">
        <v>213.38</v>
      </c>
      <c r="E255" s="76" t="str">
        <f t="shared" si="61"/>
        <v>Yes</v>
      </c>
      <c r="F255" s="76" t="s">
        <v>666</v>
      </c>
      <c r="G255" s="45">
        <v>3</v>
      </c>
      <c r="H255" s="45">
        <v>0</v>
      </c>
      <c r="I255" s="92">
        <f t="shared" si="56"/>
        <v>213.38</v>
      </c>
      <c r="J255" s="92">
        <f t="shared" si="57"/>
        <v>215.50241027011074</v>
      </c>
      <c r="K255" s="92">
        <f t="shared" si="58"/>
        <v>220.13762581881798</v>
      </c>
      <c r="L255" s="92">
        <f t="shared" si="59"/>
        <v>226.77636236465611</v>
      </c>
      <c r="N255" s="66">
        <f t="shared" si="64"/>
        <v>-3</v>
      </c>
      <c r="O255" s="66">
        <f t="shared" si="64"/>
        <v>-3</v>
      </c>
      <c r="P255" s="66">
        <f t="shared" si="64"/>
        <v>-3</v>
      </c>
      <c r="Q255" s="66">
        <f t="shared" si="64"/>
        <v>-3</v>
      </c>
      <c r="R255" s="66">
        <f t="shared" si="64"/>
        <v>-3</v>
      </c>
      <c r="S255" s="41"/>
      <c r="T255" s="92">
        <v>223.08</v>
      </c>
      <c r="U255" s="92">
        <f t="shared" si="63"/>
        <v>210.38</v>
      </c>
      <c r="V255" s="92">
        <f t="shared" si="63"/>
        <v>212.5</v>
      </c>
      <c r="W255" s="92">
        <f t="shared" si="63"/>
        <v>217.14</v>
      </c>
      <c r="X255" s="92">
        <f t="shared" si="63"/>
        <v>223.78</v>
      </c>
      <c r="Z255" s="74">
        <v>225.82</v>
      </c>
      <c r="AA255" s="74">
        <v>-3</v>
      </c>
      <c r="AB255" s="74"/>
      <c r="AC255" s="74"/>
      <c r="AD255" s="74"/>
    </row>
    <row r="256" spans="1:30" x14ac:dyDescent="0.25">
      <c r="A256" s="79" t="s">
        <v>485</v>
      </c>
      <c r="B256" s="79" t="s">
        <v>915</v>
      </c>
      <c r="C256" s="75">
        <v>1039.95</v>
      </c>
      <c r="D256" s="75">
        <v>1039.95</v>
      </c>
      <c r="E256" s="76" t="str">
        <f t="shared" si="61"/>
        <v>Yes</v>
      </c>
      <c r="F256" s="76" t="s">
        <v>666</v>
      </c>
      <c r="G256" s="45">
        <v>20.3</v>
      </c>
      <c r="H256" s="45">
        <v>0</v>
      </c>
      <c r="I256" s="92">
        <f t="shared" si="56"/>
        <v>1039.95</v>
      </c>
      <c r="J256" s="92">
        <f t="shared" si="57"/>
        <v>1050.2939898790969</v>
      </c>
      <c r="K256" s="92">
        <f t="shared" si="58"/>
        <v>1072.8846375962123</v>
      </c>
      <c r="L256" s="92">
        <f t="shared" si="59"/>
        <v>1105.2398446017628</v>
      </c>
      <c r="N256" s="66">
        <f t="shared" si="64"/>
        <v>-20.3</v>
      </c>
      <c r="O256" s="66">
        <f t="shared" si="64"/>
        <v>-20.3</v>
      </c>
      <c r="P256" s="66">
        <f t="shared" si="64"/>
        <v>-20.3</v>
      </c>
      <c r="Q256" s="66">
        <f t="shared" si="64"/>
        <v>-20.3</v>
      </c>
      <c r="R256" s="66">
        <f t="shared" si="64"/>
        <v>-20.3</v>
      </c>
      <c r="S256" s="41"/>
      <c r="T256" s="92">
        <v>997.51</v>
      </c>
      <c r="U256" s="92">
        <f t="shared" si="63"/>
        <v>1019.65</v>
      </c>
      <c r="V256" s="92">
        <f t="shared" si="63"/>
        <v>1029.99</v>
      </c>
      <c r="W256" s="92">
        <f t="shared" si="63"/>
        <v>1052.58</v>
      </c>
      <c r="X256" s="92">
        <f t="shared" si="63"/>
        <v>1084.94</v>
      </c>
      <c r="Z256" s="74">
        <v>933.81</v>
      </c>
      <c r="AA256" s="74">
        <v>-14</v>
      </c>
      <c r="AB256" s="74"/>
      <c r="AC256" s="74"/>
      <c r="AD256" s="74"/>
    </row>
    <row r="257" spans="1:30" x14ac:dyDescent="0.25">
      <c r="A257" s="79" t="s">
        <v>487</v>
      </c>
      <c r="B257" s="79" t="s">
        <v>916</v>
      </c>
      <c r="C257" s="75">
        <v>5705.5</v>
      </c>
      <c r="D257" s="75">
        <v>5705.5</v>
      </c>
      <c r="E257" s="76" t="str">
        <f t="shared" si="61"/>
        <v>Yes</v>
      </c>
      <c r="F257" s="76" t="s">
        <v>666</v>
      </c>
      <c r="G257" s="45">
        <v>0</v>
      </c>
      <c r="H257" s="45">
        <v>0</v>
      </c>
      <c r="I257" s="92">
        <f t="shared" si="56"/>
        <v>5705.5</v>
      </c>
      <c r="J257" s="92">
        <f t="shared" si="57"/>
        <v>5762.250453632566</v>
      </c>
      <c r="K257" s="92">
        <f t="shared" si="58"/>
        <v>5886.1900089477267</v>
      </c>
      <c r="L257" s="92">
        <f t="shared" si="59"/>
        <v>6063.7010754126222</v>
      </c>
      <c r="N257" s="66">
        <f t="shared" si="64"/>
        <v>0</v>
      </c>
      <c r="O257" s="66">
        <f t="shared" si="64"/>
        <v>0</v>
      </c>
      <c r="P257" s="66">
        <f t="shared" si="64"/>
        <v>0</v>
      </c>
      <c r="Q257" s="66">
        <f t="shared" si="64"/>
        <v>0</v>
      </c>
      <c r="R257" s="66">
        <f t="shared" si="64"/>
        <v>0</v>
      </c>
      <c r="S257" s="41"/>
      <c r="T257" s="92">
        <v>5625.88</v>
      </c>
      <c r="U257" s="92">
        <f t="shared" si="63"/>
        <v>5705.5</v>
      </c>
      <c r="V257" s="92">
        <f t="shared" si="63"/>
        <v>5762.25</v>
      </c>
      <c r="W257" s="92">
        <f t="shared" si="63"/>
        <v>5886.19</v>
      </c>
      <c r="X257" s="92">
        <f t="shared" si="63"/>
        <v>6063.7</v>
      </c>
      <c r="Z257" s="74">
        <v>5652.86</v>
      </c>
      <c r="AA257" s="74">
        <v>0</v>
      </c>
      <c r="AB257" s="74"/>
      <c r="AC257" s="74"/>
      <c r="AD257" s="74"/>
    </row>
    <row r="258" spans="1:30" x14ac:dyDescent="0.25">
      <c r="A258" s="79" t="s">
        <v>489</v>
      </c>
      <c r="B258" s="79" t="s">
        <v>917</v>
      </c>
      <c r="C258" s="75">
        <v>15250.17</v>
      </c>
      <c r="D258" s="80">
        <v>15384.65</v>
      </c>
      <c r="E258" s="76" t="str">
        <f t="shared" si="61"/>
        <v>Yes</v>
      </c>
      <c r="F258" s="76" t="s">
        <v>666</v>
      </c>
      <c r="G258" s="45">
        <v>1.4</v>
      </c>
      <c r="H258" s="45">
        <v>0</v>
      </c>
      <c r="I258" s="92">
        <f t="shared" si="56"/>
        <v>15384.65</v>
      </c>
      <c r="J258" s="92">
        <f t="shared" si="57"/>
        <v>15401.857681267855</v>
      </c>
      <c r="K258" s="92">
        <f t="shared" si="58"/>
        <v>15733.134394663808</v>
      </c>
      <c r="L258" s="92">
        <f t="shared" si="59"/>
        <v>16207.601827924864</v>
      </c>
      <c r="N258" s="66">
        <f t="shared" si="64"/>
        <v>-1.4</v>
      </c>
      <c r="O258" s="66">
        <f t="shared" si="64"/>
        <v>-1.4</v>
      </c>
      <c r="P258" s="66">
        <f t="shared" si="64"/>
        <v>-1.4</v>
      </c>
      <c r="Q258" s="66">
        <f t="shared" si="64"/>
        <v>-1.4</v>
      </c>
      <c r="R258" s="66">
        <f t="shared" si="64"/>
        <v>-1.4</v>
      </c>
      <c r="S258" s="41"/>
      <c r="T258" s="92">
        <v>15038.55</v>
      </c>
      <c r="U258" s="92">
        <f t="shared" si="63"/>
        <v>15383.25</v>
      </c>
      <c r="V258" s="92">
        <f t="shared" si="63"/>
        <v>15400.46</v>
      </c>
      <c r="W258" s="92">
        <f t="shared" si="63"/>
        <v>15731.73</v>
      </c>
      <c r="X258" s="92">
        <f t="shared" si="63"/>
        <v>16206.2</v>
      </c>
      <c r="Z258" s="74">
        <v>14936.070000000002</v>
      </c>
      <c r="AA258" s="74">
        <v>0</v>
      </c>
      <c r="AB258" s="74"/>
      <c r="AC258" s="74"/>
      <c r="AD258" s="74"/>
    </row>
    <row r="259" spans="1:30" x14ac:dyDescent="0.25">
      <c r="A259" s="79" t="s">
        <v>491</v>
      </c>
      <c r="B259" s="79" t="s">
        <v>918</v>
      </c>
      <c r="C259" s="75">
        <v>6784.86</v>
      </c>
      <c r="D259" s="75">
        <v>6784.86</v>
      </c>
      <c r="E259" s="76" t="str">
        <f t="shared" si="61"/>
        <v>Yes</v>
      </c>
      <c r="F259" s="76" t="s">
        <v>666</v>
      </c>
      <c r="G259" s="45">
        <v>9.5299999999999994</v>
      </c>
      <c r="H259" s="45">
        <v>0</v>
      </c>
      <c r="I259" s="92">
        <f t="shared" si="56"/>
        <v>6784.86</v>
      </c>
      <c r="J259" s="92">
        <f t="shared" si="57"/>
        <v>6852.3464398971955</v>
      </c>
      <c r="K259" s="92">
        <f t="shared" si="58"/>
        <v>6999.7327393057703</v>
      </c>
      <c r="L259" s="92">
        <f t="shared" si="59"/>
        <v>7210.8251474058507</v>
      </c>
      <c r="N259" s="66">
        <f t="shared" si="64"/>
        <v>-9.5299999999999994</v>
      </c>
      <c r="O259" s="66">
        <f t="shared" si="64"/>
        <v>-9.5299999999999994</v>
      </c>
      <c r="P259" s="66">
        <f t="shared" si="64"/>
        <v>-9.5299999999999994</v>
      </c>
      <c r="Q259" s="66">
        <f t="shared" si="64"/>
        <v>-9.5299999999999994</v>
      </c>
      <c r="R259" s="66">
        <f t="shared" si="64"/>
        <v>-9.5299999999999994</v>
      </c>
      <c r="S259" s="41"/>
      <c r="T259" s="92">
        <v>6768.19</v>
      </c>
      <c r="U259" s="92">
        <f t="shared" si="63"/>
        <v>6775.33</v>
      </c>
      <c r="V259" s="92">
        <f t="shared" si="63"/>
        <v>6842.82</v>
      </c>
      <c r="W259" s="92">
        <f t="shared" si="63"/>
        <v>6990.2</v>
      </c>
      <c r="X259" s="92">
        <f t="shared" si="63"/>
        <v>7201.3</v>
      </c>
      <c r="Z259" s="74">
        <v>7030.31</v>
      </c>
      <c r="AA259" s="74">
        <v>-10.1899999999996</v>
      </c>
      <c r="AB259" s="74"/>
      <c r="AC259" s="74"/>
      <c r="AD259" s="74"/>
    </row>
    <row r="260" spans="1:30" x14ac:dyDescent="0.25">
      <c r="A260" s="79" t="s">
        <v>493</v>
      </c>
      <c r="B260" s="79" t="s">
        <v>919</v>
      </c>
      <c r="C260" s="75">
        <v>10066.41</v>
      </c>
      <c r="D260" s="75">
        <v>10066.41</v>
      </c>
      <c r="E260" s="76" t="str">
        <f t="shared" si="61"/>
        <v>Yes</v>
      </c>
      <c r="F260" s="76" t="s">
        <v>668</v>
      </c>
      <c r="G260" s="45">
        <v>247.14000000000001</v>
      </c>
      <c r="H260" s="45">
        <v>0</v>
      </c>
      <c r="I260" s="92">
        <f t="shared" si="56"/>
        <v>10066.41</v>
      </c>
      <c r="J260" s="92">
        <f t="shared" si="57"/>
        <v>10166.536778363228</v>
      </c>
      <c r="K260" s="92">
        <f t="shared" si="58"/>
        <v>10385.207601081675</v>
      </c>
      <c r="L260" s="92">
        <f t="shared" si="59"/>
        <v>10698.396484540248</v>
      </c>
      <c r="N260" s="66">
        <f t="shared" si="64"/>
        <v>-247.14000000000001</v>
      </c>
      <c r="O260" s="66">
        <f t="shared" si="64"/>
        <v>-247.14000000000001</v>
      </c>
      <c r="P260" s="66">
        <f t="shared" si="64"/>
        <v>-247.14000000000001</v>
      </c>
      <c r="Q260" s="66">
        <f t="shared" si="64"/>
        <v>-247.14000000000001</v>
      </c>
      <c r="R260" s="66">
        <f t="shared" si="64"/>
        <v>-247.14000000000001</v>
      </c>
      <c r="S260" s="41"/>
      <c r="T260" s="92">
        <v>9681.0499999999993</v>
      </c>
      <c r="U260" s="92">
        <f t="shared" si="63"/>
        <v>9819.27</v>
      </c>
      <c r="V260" s="92">
        <f t="shared" si="63"/>
        <v>9919.4</v>
      </c>
      <c r="W260" s="92">
        <f t="shared" si="63"/>
        <v>10138.07</v>
      </c>
      <c r="X260" s="92">
        <f t="shared" si="63"/>
        <v>10451.26</v>
      </c>
      <c r="Z260" s="74">
        <v>9381.31</v>
      </c>
      <c r="AA260" s="74">
        <v>-260</v>
      </c>
      <c r="AB260" s="74"/>
      <c r="AC260" s="74"/>
      <c r="AD260" s="74"/>
    </row>
    <row r="261" spans="1:30" x14ac:dyDescent="0.25">
      <c r="A261" s="79" t="s">
        <v>495</v>
      </c>
      <c r="B261" s="79" t="s">
        <v>920</v>
      </c>
      <c r="C261" s="75">
        <v>887.07</v>
      </c>
      <c r="D261" s="75">
        <v>887.07</v>
      </c>
      <c r="E261" s="76" t="str">
        <f t="shared" si="61"/>
        <v>Yes</v>
      </c>
      <c r="F261" s="76" t="s">
        <v>666</v>
      </c>
      <c r="G261" s="45">
        <v>0</v>
      </c>
      <c r="H261" s="45">
        <v>0</v>
      </c>
      <c r="I261" s="92">
        <f t="shared" si="56"/>
        <v>887.07</v>
      </c>
      <c r="J261" s="92">
        <f t="shared" si="57"/>
        <v>895.89335025919559</v>
      </c>
      <c r="K261" s="92">
        <f t="shared" si="58"/>
        <v>915.16301309916048</v>
      </c>
      <c r="L261" s="92">
        <f t="shared" si="59"/>
        <v>942.76177599969765</v>
      </c>
      <c r="N261" s="66">
        <f t="shared" si="64"/>
        <v>0</v>
      </c>
      <c r="O261" s="66">
        <f t="shared" si="64"/>
        <v>0</v>
      </c>
      <c r="P261" s="66">
        <f t="shared" si="64"/>
        <v>0</v>
      </c>
      <c r="Q261" s="66">
        <f t="shared" si="64"/>
        <v>0</v>
      </c>
      <c r="R261" s="66">
        <f t="shared" si="64"/>
        <v>0</v>
      </c>
      <c r="S261" s="41"/>
      <c r="T261" s="92">
        <v>849.9</v>
      </c>
      <c r="U261" s="92">
        <f t="shared" si="63"/>
        <v>887.07</v>
      </c>
      <c r="V261" s="92">
        <f t="shared" si="63"/>
        <v>895.89</v>
      </c>
      <c r="W261" s="92">
        <f t="shared" si="63"/>
        <v>915.16</v>
      </c>
      <c r="X261" s="92">
        <f t="shared" si="63"/>
        <v>942.76</v>
      </c>
      <c r="Z261" s="74">
        <v>855.74</v>
      </c>
      <c r="AA261" s="74">
        <v>0</v>
      </c>
      <c r="AB261" s="74"/>
      <c r="AC261" s="74"/>
      <c r="AD261" s="74"/>
    </row>
    <row r="262" spans="1:30" x14ac:dyDescent="0.25">
      <c r="A262" s="79" t="s">
        <v>497</v>
      </c>
      <c r="B262" s="79" t="s">
        <v>921</v>
      </c>
      <c r="C262" s="75">
        <v>625.04999999999995</v>
      </c>
      <c r="D262" s="75">
        <v>625.04999999999995</v>
      </c>
      <c r="E262" s="76" t="str">
        <f t="shared" si="61"/>
        <v>Yes</v>
      </c>
      <c r="F262" s="76" t="s">
        <v>666</v>
      </c>
      <c r="G262" s="45">
        <v>0</v>
      </c>
      <c r="H262" s="45">
        <v>217.41</v>
      </c>
      <c r="I262" s="92">
        <f t="shared" si="56"/>
        <v>625.04999999999995</v>
      </c>
      <c r="J262" s="92">
        <f t="shared" si="57"/>
        <v>631.26713627956099</v>
      </c>
      <c r="K262" s="92">
        <f t="shared" si="58"/>
        <v>644.84498555652908</v>
      </c>
      <c r="L262" s="92">
        <f t="shared" si="59"/>
        <v>664.29171101334839</v>
      </c>
      <c r="N262" s="66">
        <f t="shared" si="64"/>
        <v>217.41</v>
      </c>
      <c r="O262" s="66">
        <f t="shared" si="64"/>
        <v>217.41</v>
      </c>
      <c r="P262" s="66">
        <f t="shared" si="64"/>
        <v>217.41</v>
      </c>
      <c r="Q262" s="66">
        <f t="shared" si="64"/>
        <v>217.41</v>
      </c>
      <c r="R262" s="66">
        <f t="shared" si="64"/>
        <v>217.41</v>
      </c>
      <c r="S262" s="41"/>
      <c r="T262" s="92">
        <v>847.68</v>
      </c>
      <c r="U262" s="92">
        <f t="shared" si="63"/>
        <v>842.46</v>
      </c>
      <c r="V262" s="92">
        <f t="shared" si="63"/>
        <v>848.68</v>
      </c>
      <c r="W262" s="92">
        <f t="shared" si="63"/>
        <v>862.25</v>
      </c>
      <c r="X262" s="92">
        <f t="shared" si="63"/>
        <v>881.7</v>
      </c>
      <c r="Z262" s="74">
        <v>1134.26</v>
      </c>
      <c r="AA262" s="74">
        <v>248.19000000000005</v>
      </c>
      <c r="AB262" s="74"/>
      <c r="AC262" s="74"/>
      <c r="AD262" s="74"/>
    </row>
    <row r="263" spans="1:30" x14ac:dyDescent="0.25">
      <c r="A263" s="79" t="s">
        <v>499</v>
      </c>
      <c r="B263" s="79" t="s">
        <v>922</v>
      </c>
      <c r="C263" s="75">
        <v>2181.62</v>
      </c>
      <c r="D263" s="75">
        <v>2181.62</v>
      </c>
      <c r="E263" s="76" t="str">
        <f t="shared" si="61"/>
        <v>Yes</v>
      </c>
      <c r="F263" s="76" t="s">
        <v>666</v>
      </c>
      <c r="G263" s="45">
        <v>0</v>
      </c>
      <c r="H263" s="45">
        <v>0</v>
      </c>
      <c r="I263" s="92">
        <f t="shared" si="56"/>
        <v>2181.62</v>
      </c>
      <c r="J263" s="92">
        <f t="shared" si="57"/>
        <v>2203.3197501803306</v>
      </c>
      <c r="K263" s="92">
        <f t="shared" si="58"/>
        <v>2250.710690968458</v>
      </c>
      <c r="L263" s="92">
        <f t="shared" si="59"/>
        <v>2318.5858452618845</v>
      </c>
      <c r="N263" s="66">
        <f t="shared" si="64"/>
        <v>0</v>
      </c>
      <c r="O263" s="66">
        <f t="shared" si="64"/>
        <v>0</v>
      </c>
      <c r="P263" s="66">
        <f t="shared" si="64"/>
        <v>0</v>
      </c>
      <c r="Q263" s="66">
        <f t="shared" si="64"/>
        <v>0</v>
      </c>
      <c r="R263" s="66">
        <f t="shared" si="64"/>
        <v>0</v>
      </c>
      <c r="S263" s="41"/>
      <c r="T263" s="92">
        <v>2270.7800000000002</v>
      </c>
      <c r="U263" s="92">
        <f t="shared" si="63"/>
        <v>2181.62</v>
      </c>
      <c r="V263" s="92">
        <f t="shared" si="63"/>
        <v>2203.3200000000002</v>
      </c>
      <c r="W263" s="92">
        <f t="shared" si="63"/>
        <v>2250.71</v>
      </c>
      <c r="X263" s="92">
        <f t="shared" si="63"/>
        <v>2318.59</v>
      </c>
      <c r="Z263" s="74">
        <v>2264.2800000000002</v>
      </c>
      <c r="AA263" s="74">
        <v>0</v>
      </c>
      <c r="AB263" s="74"/>
      <c r="AC263" s="74"/>
      <c r="AD263" s="74"/>
    </row>
    <row r="264" spans="1:30" x14ac:dyDescent="0.25">
      <c r="A264" s="79" t="s">
        <v>501</v>
      </c>
      <c r="B264" s="79" t="s">
        <v>923</v>
      </c>
      <c r="C264" s="75">
        <v>1306.9000000000001</v>
      </c>
      <c r="D264" s="75">
        <v>1306.9000000000001</v>
      </c>
      <c r="E264" s="76" t="str">
        <f t="shared" si="61"/>
        <v>Yes</v>
      </c>
      <c r="F264" s="76" t="s">
        <v>668</v>
      </c>
      <c r="G264" s="45">
        <v>0</v>
      </c>
      <c r="H264" s="45">
        <v>0</v>
      </c>
      <c r="I264" s="92">
        <f t="shared" si="56"/>
        <v>1306.9000000000001</v>
      </c>
      <c r="J264" s="92">
        <f t="shared" si="57"/>
        <v>1319.8992407067567</v>
      </c>
      <c r="K264" s="92">
        <f t="shared" si="58"/>
        <v>1348.2887954944852</v>
      </c>
      <c r="L264" s="92">
        <f t="shared" si="59"/>
        <v>1388.9494234434767</v>
      </c>
      <c r="N264" s="66">
        <f t="shared" si="64"/>
        <v>0</v>
      </c>
      <c r="O264" s="66">
        <f t="shared" si="64"/>
        <v>0</v>
      </c>
      <c r="P264" s="66">
        <f t="shared" si="64"/>
        <v>0</v>
      </c>
      <c r="Q264" s="66">
        <f t="shared" si="64"/>
        <v>0</v>
      </c>
      <c r="R264" s="66">
        <f t="shared" si="64"/>
        <v>0</v>
      </c>
      <c r="S264" s="41"/>
      <c r="T264" s="92">
        <v>1271</v>
      </c>
      <c r="U264" s="92">
        <f t="shared" si="63"/>
        <v>1306.9000000000001</v>
      </c>
      <c r="V264" s="92">
        <f t="shared" si="63"/>
        <v>1319.9</v>
      </c>
      <c r="W264" s="92">
        <f t="shared" si="63"/>
        <v>1348.29</v>
      </c>
      <c r="X264" s="92">
        <f t="shared" si="63"/>
        <v>1388.95</v>
      </c>
      <c r="Z264" s="74">
        <v>1238.71</v>
      </c>
      <c r="AA264" s="74">
        <v>0</v>
      </c>
      <c r="AB264" s="74"/>
      <c r="AC264" s="74"/>
      <c r="AD264" s="74"/>
    </row>
    <row r="265" spans="1:30" x14ac:dyDescent="0.25">
      <c r="A265" s="79" t="s">
        <v>924</v>
      </c>
      <c r="B265" s="79" t="s">
        <v>925</v>
      </c>
      <c r="C265" s="75">
        <v>134.47999999999999</v>
      </c>
      <c r="D265" s="80">
        <v>0</v>
      </c>
      <c r="E265" s="76" t="str">
        <f t="shared" si="61"/>
        <v>Yes</v>
      </c>
      <c r="F265" s="76" t="s">
        <v>666</v>
      </c>
      <c r="G265" s="45">
        <v>0</v>
      </c>
      <c r="H265" s="45">
        <v>0</v>
      </c>
      <c r="I265" s="92">
        <f t="shared" ref="I265:I310" si="65">(IF(E265="Yes",(D265*(1+SY201920Growth)),D265))</f>
        <v>0</v>
      </c>
      <c r="J265" s="92">
        <f t="shared" ref="J265:J310" si="66">(IF(E265="Yes",((C265*(1+SY201920Growth))*(1+SY202021Growth)),C265))</f>
        <v>135.81762176925903</v>
      </c>
      <c r="K265" s="92">
        <f t="shared" ref="K265:K310" si="67">(IF(E265="Yes",(((C265*(1+SY201920Growth))*(1+SY202021Growth))*(1+SY202122growth)),C265))</f>
        <v>138.73890673968808</v>
      </c>
      <c r="L265" s="92">
        <f t="shared" ref="L265:L310" si="68">(IF(E265="Yes",((((C265*(1+SY201920Growth))*(1+SY202021Growth))*(1+SY202122growth))*(1+SY202223growth)),C265))</f>
        <v>142.92288504451659</v>
      </c>
      <c r="N265" s="66">
        <f t="shared" si="64"/>
        <v>0</v>
      </c>
      <c r="O265" s="66">
        <f t="shared" si="64"/>
        <v>0</v>
      </c>
      <c r="P265" s="66">
        <f t="shared" si="64"/>
        <v>0</v>
      </c>
      <c r="Q265" s="66">
        <f t="shared" si="64"/>
        <v>0</v>
      </c>
      <c r="R265" s="66">
        <f t="shared" si="64"/>
        <v>0</v>
      </c>
      <c r="S265" s="41"/>
      <c r="T265" s="92">
        <v>0</v>
      </c>
      <c r="U265" s="92">
        <f t="shared" si="63"/>
        <v>0</v>
      </c>
      <c r="V265" s="92">
        <f t="shared" si="63"/>
        <v>135.82</v>
      </c>
      <c r="W265" s="92">
        <f t="shared" si="63"/>
        <v>138.74</v>
      </c>
      <c r="X265" s="92">
        <f t="shared" ref="X265" si="69">ROUND(SUM(L265,R265),2)</f>
        <v>142.91999999999999</v>
      </c>
      <c r="Z265" s="74">
        <v>0</v>
      </c>
      <c r="AA265" s="74">
        <v>0</v>
      </c>
      <c r="AB265" s="74"/>
      <c r="AC265" s="74"/>
      <c r="AD265" s="74"/>
    </row>
    <row r="266" spans="1:30" x14ac:dyDescent="0.25">
      <c r="A266" s="79" t="s">
        <v>503</v>
      </c>
      <c r="B266" s="79" t="s">
        <v>926</v>
      </c>
      <c r="C266" s="75">
        <v>505.21</v>
      </c>
      <c r="D266" s="75">
        <v>505.21</v>
      </c>
      <c r="E266" s="76" t="str">
        <f t="shared" ref="E266:E309" si="70">IF(C266&gt;100,"Yes","No")</f>
        <v>Yes</v>
      </c>
      <c r="F266" s="76" t="s">
        <v>668</v>
      </c>
      <c r="G266" s="45">
        <v>0</v>
      </c>
      <c r="H266" s="45">
        <v>0</v>
      </c>
      <c r="I266" s="92">
        <f t="shared" si="65"/>
        <v>505.21</v>
      </c>
      <c r="J266" s="92">
        <f t="shared" si="66"/>
        <v>510.2351330610303</v>
      </c>
      <c r="K266" s="92">
        <f t="shared" si="67"/>
        <v>521.20971946726513</v>
      </c>
      <c r="L266" s="92">
        <f t="shared" si="68"/>
        <v>536.92795027766385</v>
      </c>
      <c r="N266" s="66">
        <f t="shared" ref="N266:R310" si="71">-$G266+$H266</f>
        <v>0</v>
      </c>
      <c r="O266" s="66">
        <f t="shared" si="71"/>
        <v>0</v>
      </c>
      <c r="P266" s="66">
        <f t="shared" si="71"/>
        <v>0</v>
      </c>
      <c r="Q266" s="66">
        <f t="shared" si="71"/>
        <v>0</v>
      </c>
      <c r="R266" s="66">
        <f t="shared" si="71"/>
        <v>0</v>
      </c>
      <c r="S266" s="41"/>
      <c r="T266" s="92">
        <v>505.81</v>
      </c>
      <c r="U266" s="92">
        <f t="shared" ref="U266:X310" si="72">ROUND(SUM(I266,O266),2)</f>
        <v>505.21</v>
      </c>
      <c r="V266" s="92">
        <f t="shared" si="72"/>
        <v>510.24</v>
      </c>
      <c r="W266" s="92">
        <f t="shared" si="72"/>
        <v>521.21</v>
      </c>
      <c r="X266" s="92">
        <f t="shared" si="72"/>
        <v>536.92999999999995</v>
      </c>
      <c r="Z266" s="74">
        <v>483.31</v>
      </c>
      <c r="AA266" s="74">
        <v>0</v>
      </c>
      <c r="AB266" s="74"/>
      <c r="AC266" s="74"/>
      <c r="AD266" s="74"/>
    </row>
    <row r="267" spans="1:30" x14ac:dyDescent="0.25">
      <c r="A267" s="79" t="s">
        <v>505</v>
      </c>
      <c r="B267" s="79" t="s">
        <v>927</v>
      </c>
      <c r="C267" s="75">
        <v>13.75</v>
      </c>
      <c r="D267" s="75">
        <v>13.75</v>
      </c>
      <c r="E267" s="76" t="str">
        <f t="shared" si="70"/>
        <v>No</v>
      </c>
      <c r="F267" s="76" t="s">
        <v>666</v>
      </c>
      <c r="G267" s="45">
        <v>0</v>
      </c>
      <c r="H267" s="45">
        <v>14.3</v>
      </c>
      <c r="I267" s="92">
        <f t="shared" si="65"/>
        <v>13.75</v>
      </c>
      <c r="J267" s="92">
        <f t="shared" si="66"/>
        <v>13.75</v>
      </c>
      <c r="K267" s="92">
        <f t="shared" si="67"/>
        <v>13.75</v>
      </c>
      <c r="L267" s="92">
        <f t="shared" si="68"/>
        <v>13.75</v>
      </c>
      <c r="N267" s="66">
        <f t="shared" si="71"/>
        <v>14.3</v>
      </c>
      <c r="O267" s="66">
        <f t="shared" si="71"/>
        <v>14.3</v>
      </c>
      <c r="P267" s="66">
        <f t="shared" si="71"/>
        <v>14.3</v>
      </c>
      <c r="Q267" s="66">
        <f t="shared" si="71"/>
        <v>14.3</v>
      </c>
      <c r="R267" s="66">
        <f t="shared" si="71"/>
        <v>14.3</v>
      </c>
      <c r="S267" s="41"/>
      <c r="T267" s="92">
        <v>28.6</v>
      </c>
      <c r="U267" s="92">
        <f t="shared" si="72"/>
        <v>28.05</v>
      </c>
      <c r="V267" s="92">
        <f t="shared" si="72"/>
        <v>28.05</v>
      </c>
      <c r="W267" s="92">
        <f t="shared" si="72"/>
        <v>28.05</v>
      </c>
      <c r="X267" s="92">
        <f t="shared" si="72"/>
        <v>28.05</v>
      </c>
      <c r="Z267" s="74">
        <v>67.400000000000006</v>
      </c>
      <c r="AA267" s="74">
        <v>25.000000000000007</v>
      </c>
      <c r="AB267" s="74"/>
      <c r="AC267" s="74"/>
      <c r="AD267" s="74"/>
    </row>
    <row r="268" spans="1:30" x14ac:dyDescent="0.25">
      <c r="A268" s="79" t="s">
        <v>507</v>
      </c>
      <c r="B268" s="79" t="s">
        <v>928</v>
      </c>
      <c r="C268" s="75">
        <v>5674.71</v>
      </c>
      <c r="D268" s="75">
        <v>5674.71</v>
      </c>
      <c r="E268" s="76" t="str">
        <f t="shared" si="70"/>
        <v>Yes</v>
      </c>
      <c r="F268" s="76" t="s">
        <v>666</v>
      </c>
      <c r="G268" s="45">
        <v>6</v>
      </c>
      <c r="H268" s="45">
        <v>0</v>
      </c>
      <c r="I268" s="92">
        <f t="shared" si="65"/>
        <v>5674.71</v>
      </c>
      <c r="J268" s="92">
        <f t="shared" si="66"/>
        <v>5731.15419713141</v>
      </c>
      <c r="K268" s="92">
        <f t="shared" si="67"/>
        <v>5854.4249067874434</v>
      </c>
      <c r="L268" s="92">
        <f t="shared" si="68"/>
        <v>6030.9780264051815</v>
      </c>
      <c r="N268" s="66">
        <f t="shared" si="71"/>
        <v>-6</v>
      </c>
      <c r="O268" s="66">
        <f t="shared" si="71"/>
        <v>-6</v>
      </c>
      <c r="P268" s="66">
        <f t="shared" si="71"/>
        <v>-6</v>
      </c>
      <c r="Q268" s="66">
        <f t="shared" si="71"/>
        <v>-6</v>
      </c>
      <c r="R268" s="66">
        <f t="shared" si="71"/>
        <v>-6</v>
      </c>
      <c r="S268" s="41"/>
      <c r="T268" s="92">
        <v>5674.84</v>
      </c>
      <c r="U268" s="92">
        <f t="shared" si="72"/>
        <v>5668.71</v>
      </c>
      <c r="V268" s="92">
        <f t="shared" si="72"/>
        <v>5725.15</v>
      </c>
      <c r="W268" s="92">
        <f t="shared" si="72"/>
        <v>5848.42</v>
      </c>
      <c r="X268" s="92">
        <f t="shared" si="72"/>
        <v>6024.98</v>
      </c>
      <c r="Z268" s="74">
        <v>5704.04</v>
      </c>
      <c r="AA268" s="74">
        <v>-9</v>
      </c>
      <c r="AB268" s="74"/>
      <c r="AC268" s="74"/>
      <c r="AD268" s="74"/>
    </row>
    <row r="269" spans="1:30" x14ac:dyDescent="0.25">
      <c r="A269" s="79" t="s">
        <v>509</v>
      </c>
      <c r="B269" s="79" t="s">
        <v>929</v>
      </c>
      <c r="C269" s="75">
        <v>1590.29</v>
      </c>
      <c r="D269" s="75">
        <v>1590.29</v>
      </c>
      <c r="E269" s="76" t="str">
        <f t="shared" si="70"/>
        <v>Yes</v>
      </c>
      <c r="F269" s="76" t="s">
        <v>666</v>
      </c>
      <c r="G269" s="45">
        <v>0</v>
      </c>
      <c r="H269" s="45">
        <v>0</v>
      </c>
      <c r="I269" s="92">
        <f t="shared" si="65"/>
        <v>1590.29</v>
      </c>
      <c r="J269" s="92">
        <f t="shared" si="66"/>
        <v>1606.1080140053164</v>
      </c>
      <c r="K269" s="92">
        <f t="shared" si="67"/>
        <v>1640.6535990411849</v>
      </c>
      <c r="L269" s="92">
        <f t="shared" si="68"/>
        <v>1690.1311336811741</v>
      </c>
      <c r="N269" s="66">
        <f t="shared" si="71"/>
        <v>0</v>
      </c>
      <c r="O269" s="66">
        <f t="shared" si="71"/>
        <v>0</v>
      </c>
      <c r="P269" s="66">
        <f t="shared" si="71"/>
        <v>0</v>
      </c>
      <c r="Q269" s="66">
        <f t="shared" si="71"/>
        <v>0</v>
      </c>
      <c r="R269" s="66">
        <f t="shared" si="71"/>
        <v>0</v>
      </c>
      <c r="S269" s="41"/>
      <c r="T269" s="92">
        <v>1452.15</v>
      </c>
      <c r="U269" s="92">
        <f t="shared" si="72"/>
        <v>1590.29</v>
      </c>
      <c r="V269" s="92">
        <f t="shared" si="72"/>
        <v>1606.11</v>
      </c>
      <c r="W269" s="92">
        <f t="shared" si="72"/>
        <v>1640.65</v>
      </c>
      <c r="X269" s="92">
        <f t="shared" si="72"/>
        <v>1690.13</v>
      </c>
      <c r="Z269" s="74">
        <v>1425.19</v>
      </c>
      <c r="AA269" s="74">
        <v>0</v>
      </c>
      <c r="AB269" s="74"/>
      <c r="AC269" s="74"/>
      <c r="AD269" s="74"/>
    </row>
    <row r="270" spans="1:30" x14ac:dyDescent="0.25">
      <c r="A270" s="79" t="s">
        <v>511</v>
      </c>
      <c r="B270" s="79" t="s">
        <v>930</v>
      </c>
      <c r="C270" s="75">
        <v>220</v>
      </c>
      <c r="D270" s="75">
        <v>220</v>
      </c>
      <c r="E270" s="76" t="str">
        <f t="shared" si="70"/>
        <v>Yes</v>
      </c>
      <c r="F270" s="76" t="s">
        <v>666</v>
      </c>
      <c r="G270" s="45">
        <v>0</v>
      </c>
      <c r="H270" s="45">
        <v>0</v>
      </c>
      <c r="I270" s="92">
        <f t="shared" si="65"/>
        <v>220</v>
      </c>
      <c r="J270" s="92">
        <f t="shared" si="66"/>
        <v>222.1882569098527</v>
      </c>
      <c r="K270" s="92">
        <f t="shared" si="67"/>
        <v>226.96727753369555</v>
      </c>
      <c r="L270" s="92">
        <f t="shared" si="68"/>
        <v>233.81197731851319</v>
      </c>
      <c r="N270" s="66">
        <f t="shared" si="71"/>
        <v>0</v>
      </c>
      <c r="O270" s="66">
        <f t="shared" si="71"/>
        <v>0</v>
      </c>
      <c r="P270" s="66">
        <f t="shared" si="71"/>
        <v>0</v>
      </c>
      <c r="Q270" s="66">
        <f t="shared" si="71"/>
        <v>0</v>
      </c>
      <c r="R270" s="66">
        <f t="shared" si="71"/>
        <v>0</v>
      </c>
      <c r="S270" s="41"/>
      <c r="T270" s="92">
        <v>212.18</v>
      </c>
      <c r="U270" s="92">
        <f t="shared" si="72"/>
        <v>220</v>
      </c>
      <c r="V270" s="92">
        <f t="shared" si="72"/>
        <v>222.19</v>
      </c>
      <c r="W270" s="92">
        <f t="shared" si="72"/>
        <v>226.97</v>
      </c>
      <c r="X270" s="92">
        <f t="shared" si="72"/>
        <v>233.81</v>
      </c>
      <c r="Z270" s="74">
        <v>201.32</v>
      </c>
      <c r="AA270" s="74">
        <v>0</v>
      </c>
      <c r="AB270" s="74"/>
      <c r="AC270" s="74"/>
      <c r="AD270" s="74"/>
    </row>
    <row r="271" spans="1:30" x14ac:dyDescent="0.25">
      <c r="A271" s="79" t="s">
        <v>513</v>
      </c>
      <c r="B271" s="79" t="s">
        <v>931</v>
      </c>
      <c r="C271" s="75">
        <v>753.39</v>
      </c>
      <c r="D271" s="75">
        <v>753.39</v>
      </c>
      <c r="E271" s="76" t="str">
        <f t="shared" si="70"/>
        <v>Yes</v>
      </c>
      <c r="F271" s="76" t="s">
        <v>666</v>
      </c>
      <c r="G271" s="45">
        <v>0</v>
      </c>
      <c r="H271" s="45">
        <v>0</v>
      </c>
      <c r="I271" s="92">
        <f t="shared" si="65"/>
        <v>753.39</v>
      </c>
      <c r="J271" s="92">
        <f t="shared" si="66"/>
        <v>760.88368578779045</v>
      </c>
      <c r="K271" s="92">
        <f t="shared" si="67"/>
        <v>777.24944191414033</v>
      </c>
      <c r="L271" s="92">
        <f t="shared" si="68"/>
        <v>800.68911632724826</v>
      </c>
      <c r="N271" s="66">
        <f t="shared" si="71"/>
        <v>0</v>
      </c>
      <c r="O271" s="66">
        <f t="shared" si="71"/>
        <v>0</v>
      </c>
      <c r="P271" s="66">
        <f t="shared" si="71"/>
        <v>0</v>
      </c>
      <c r="Q271" s="66">
        <f t="shared" si="71"/>
        <v>0</v>
      </c>
      <c r="R271" s="66">
        <f t="shared" si="71"/>
        <v>0</v>
      </c>
      <c r="S271" s="41"/>
      <c r="T271" s="92">
        <v>748.48</v>
      </c>
      <c r="U271" s="92">
        <f t="shared" si="72"/>
        <v>753.39</v>
      </c>
      <c r="V271" s="92">
        <f t="shared" si="72"/>
        <v>760.88</v>
      </c>
      <c r="W271" s="92">
        <f t="shared" si="72"/>
        <v>777.25</v>
      </c>
      <c r="X271" s="92">
        <f t="shared" si="72"/>
        <v>800.69</v>
      </c>
      <c r="Z271" s="74">
        <v>747.85</v>
      </c>
      <c r="AA271" s="74">
        <v>0</v>
      </c>
      <c r="AB271" s="74"/>
      <c r="AC271" s="74"/>
      <c r="AD271" s="74"/>
    </row>
    <row r="272" spans="1:30" x14ac:dyDescent="0.25">
      <c r="A272" s="79" t="s">
        <v>515</v>
      </c>
      <c r="B272" s="79" t="s">
        <v>932</v>
      </c>
      <c r="C272" s="75">
        <v>272.89999999999998</v>
      </c>
      <c r="D272" s="75">
        <v>272.89999999999998</v>
      </c>
      <c r="E272" s="76" t="str">
        <f t="shared" si="70"/>
        <v>Yes</v>
      </c>
      <c r="F272" s="76" t="s">
        <v>666</v>
      </c>
      <c r="G272" s="45">
        <v>8.3000000000000007</v>
      </c>
      <c r="H272" s="45">
        <v>0</v>
      </c>
      <c r="I272" s="92">
        <f t="shared" si="65"/>
        <v>272.89999999999998</v>
      </c>
      <c r="J272" s="92">
        <f t="shared" si="66"/>
        <v>275.61443323044904</v>
      </c>
      <c r="K272" s="92">
        <f t="shared" si="67"/>
        <v>281.54259108611592</v>
      </c>
      <c r="L272" s="92">
        <f t="shared" si="68"/>
        <v>290.03313004646469</v>
      </c>
      <c r="N272" s="66">
        <f t="shared" si="71"/>
        <v>-8.3000000000000007</v>
      </c>
      <c r="O272" s="66">
        <f t="shared" si="71"/>
        <v>-8.3000000000000007</v>
      </c>
      <c r="P272" s="66">
        <f t="shared" si="71"/>
        <v>-8.3000000000000007</v>
      </c>
      <c r="Q272" s="66">
        <f t="shared" si="71"/>
        <v>-8.3000000000000007</v>
      </c>
      <c r="R272" s="66">
        <f t="shared" si="71"/>
        <v>-8.3000000000000007</v>
      </c>
      <c r="S272" s="41"/>
      <c r="T272" s="92">
        <v>270.49</v>
      </c>
      <c r="U272" s="92">
        <f t="shared" si="72"/>
        <v>264.60000000000002</v>
      </c>
      <c r="V272" s="92">
        <f t="shared" si="72"/>
        <v>267.31</v>
      </c>
      <c r="W272" s="92">
        <f t="shared" si="72"/>
        <v>273.24</v>
      </c>
      <c r="X272" s="92">
        <f t="shared" si="72"/>
        <v>281.73</v>
      </c>
      <c r="Z272" s="74">
        <v>245.70999999999998</v>
      </c>
      <c r="AA272" s="74">
        <v>-16</v>
      </c>
      <c r="AB272" s="74"/>
      <c r="AC272" s="74"/>
      <c r="AD272" s="74"/>
    </row>
    <row r="273" spans="1:30" x14ac:dyDescent="0.25">
      <c r="A273" s="79" t="s">
        <v>517</v>
      </c>
      <c r="B273" s="79" t="s">
        <v>933</v>
      </c>
      <c r="C273" s="75">
        <v>242.73</v>
      </c>
      <c r="D273" s="75">
        <v>242.73</v>
      </c>
      <c r="E273" s="76" t="str">
        <f t="shared" si="70"/>
        <v>Yes</v>
      </c>
      <c r="F273" s="76" t="s">
        <v>666</v>
      </c>
      <c r="G273" s="45">
        <v>0</v>
      </c>
      <c r="H273" s="45">
        <v>0</v>
      </c>
      <c r="I273" s="92">
        <f t="shared" si="65"/>
        <v>242.73</v>
      </c>
      <c r="J273" s="92">
        <f t="shared" si="66"/>
        <v>245.14434363512973</v>
      </c>
      <c r="K273" s="92">
        <f t="shared" si="67"/>
        <v>250.41712398069964</v>
      </c>
      <c r="L273" s="92">
        <f t="shared" si="68"/>
        <v>257.96900570237591</v>
      </c>
      <c r="N273" s="66">
        <f t="shared" si="71"/>
        <v>0</v>
      </c>
      <c r="O273" s="66">
        <f t="shared" si="71"/>
        <v>0</v>
      </c>
      <c r="P273" s="66">
        <f t="shared" si="71"/>
        <v>0</v>
      </c>
      <c r="Q273" s="66">
        <f t="shared" si="71"/>
        <v>0</v>
      </c>
      <c r="R273" s="66">
        <f t="shared" si="71"/>
        <v>0</v>
      </c>
      <c r="S273" s="41"/>
      <c r="T273" s="92">
        <v>258.61</v>
      </c>
      <c r="U273" s="92">
        <f t="shared" si="72"/>
        <v>242.73</v>
      </c>
      <c r="V273" s="92">
        <f t="shared" si="72"/>
        <v>245.14</v>
      </c>
      <c r="W273" s="92">
        <f t="shared" si="72"/>
        <v>250.42</v>
      </c>
      <c r="X273" s="92">
        <f t="shared" si="72"/>
        <v>257.97000000000003</v>
      </c>
      <c r="Z273" s="74">
        <v>250.18</v>
      </c>
      <c r="AA273" s="74">
        <v>0</v>
      </c>
      <c r="AB273" s="74"/>
      <c r="AC273" s="74"/>
      <c r="AD273" s="74"/>
    </row>
    <row r="274" spans="1:30" x14ac:dyDescent="0.25">
      <c r="A274" s="79" t="s">
        <v>519</v>
      </c>
      <c r="B274" s="79" t="s">
        <v>934</v>
      </c>
      <c r="C274" s="75">
        <v>11568.36</v>
      </c>
      <c r="D274" s="75">
        <v>11568.36</v>
      </c>
      <c r="E274" s="76" t="str">
        <f t="shared" si="70"/>
        <v>Yes</v>
      </c>
      <c r="F274" s="76" t="s">
        <v>666</v>
      </c>
      <c r="G274" s="45">
        <v>0</v>
      </c>
      <c r="H274" s="45">
        <v>0</v>
      </c>
      <c r="I274" s="92">
        <f t="shared" si="65"/>
        <v>11568.36</v>
      </c>
      <c r="J274" s="92">
        <f t="shared" si="66"/>
        <v>11683.426107753015</v>
      </c>
      <c r="K274" s="92">
        <f t="shared" si="67"/>
        <v>11934.723521498647</v>
      </c>
      <c r="L274" s="92">
        <f t="shared" si="68"/>
        <v>12294.641481510887</v>
      </c>
      <c r="N274" s="66">
        <f t="shared" si="71"/>
        <v>0</v>
      </c>
      <c r="O274" s="66">
        <f t="shared" si="71"/>
        <v>0</v>
      </c>
      <c r="P274" s="66">
        <f t="shared" si="71"/>
        <v>0</v>
      </c>
      <c r="Q274" s="66">
        <f t="shared" si="71"/>
        <v>0</v>
      </c>
      <c r="R274" s="66">
        <f t="shared" si="71"/>
        <v>0</v>
      </c>
      <c r="S274" s="41"/>
      <c r="T274" s="92">
        <v>11585.9</v>
      </c>
      <c r="U274" s="92">
        <f t="shared" si="72"/>
        <v>11568.36</v>
      </c>
      <c r="V274" s="92">
        <f t="shared" si="72"/>
        <v>11683.43</v>
      </c>
      <c r="W274" s="92">
        <f t="shared" si="72"/>
        <v>11934.72</v>
      </c>
      <c r="X274" s="92">
        <f t="shared" si="72"/>
        <v>12294.64</v>
      </c>
      <c r="Z274" s="74">
        <v>11441.57</v>
      </c>
      <c r="AA274" s="74">
        <v>0</v>
      </c>
      <c r="AB274" s="74"/>
      <c r="AC274" s="74"/>
      <c r="AD274" s="74"/>
    </row>
    <row r="275" spans="1:30" x14ac:dyDescent="0.25">
      <c r="A275" s="79" t="s">
        <v>521</v>
      </c>
      <c r="B275" s="79" t="s">
        <v>935</v>
      </c>
      <c r="C275" s="75">
        <v>4695.95</v>
      </c>
      <c r="D275" s="80">
        <v>5076.78</v>
      </c>
      <c r="E275" s="76" t="str">
        <f t="shared" si="70"/>
        <v>Yes</v>
      </c>
      <c r="F275" s="76" t="s">
        <v>666</v>
      </c>
      <c r="G275" s="45">
        <v>0</v>
      </c>
      <c r="H275" s="45">
        <v>0</v>
      </c>
      <c r="I275" s="92">
        <f t="shared" si="65"/>
        <v>5076.78</v>
      </c>
      <c r="J275" s="92">
        <f t="shared" si="66"/>
        <v>4742.6588410719214</v>
      </c>
      <c r="K275" s="92">
        <f t="shared" si="67"/>
        <v>4844.6681224288986</v>
      </c>
      <c r="L275" s="92">
        <f t="shared" si="68"/>
        <v>4990.7697949494186</v>
      </c>
      <c r="N275" s="66">
        <f t="shared" si="71"/>
        <v>0</v>
      </c>
      <c r="O275" s="66">
        <f t="shared" si="71"/>
        <v>0</v>
      </c>
      <c r="P275" s="66">
        <f t="shared" si="71"/>
        <v>0</v>
      </c>
      <c r="Q275" s="66">
        <f t="shared" si="71"/>
        <v>0</v>
      </c>
      <c r="R275" s="66">
        <f t="shared" si="71"/>
        <v>0</v>
      </c>
      <c r="S275" s="41"/>
      <c r="T275" s="92">
        <v>4991.2299999999996</v>
      </c>
      <c r="U275" s="92">
        <f t="shared" si="72"/>
        <v>5076.78</v>
      </c>
      <c r="V275" s="92">
        <f t="shared" si="72"/>
        <v>4742.66</v>
      </c>
      <c r="W275" s="92">
        <f t="shared" si="72"/>
        <v>4844.67</v>
      </c>
      <c r="X275" s="92">
        <f t="shared" si="72"/>
        <v>4990.7700000000004</v>
      </c>
      <c r="Z275" s="74">
        <v>4995.53</v>
      </c>
      <c r="AA275" s="74">
        <v>0</v>
      </c>
      <c r="AB275" s="74"/>
      <c r="AC275" s="74"/>
      <c r="AD275" s="74"/>
    </row>
    <row r="276" spans="1:30" x14ac:dyDescent="0.25">
      <c r="A276" s="79" t="s">
        <v>523</v>
      </c>
      <c r="B276" s="79" t="s">
        <v>936</v>
      </c>
      <c r="C276" s="75">
        <v>2218.79</v>
      </c>
      <c r="D276" s="75">
        <v>2218.79</v>
      </c>
      <c r="E276" s="76" t="str">
        <f t="shared" si="70"/>
        <v>Yes</v>
      </c>
      <c r="F276" s="76" t="s">
        <v>666</v>
      </c>
      <c r="G276" s="45">
        <v>0</v>
      </c>
      <c r="H276" s="45">
        <v>0</v>
      </c>
      <c r="I276" s="92">
        <f t="shared" si="65"/>
        <v>2218.79</v>
      </c>
      <c r="J276" s="92">
        <f t="shared" si="66"/>
        <v>2240.859466131873</v>
      </c>
      <c r="K276" s="92">
        <f t="shared" si="67"/>
        <v>2289.05784417722</v>
      </c>
      <c r="L276" s="92">
        <f t="shared" si="68"/>
        <v>2358.089441611563</v>
      </c>
      <c r="N276" s="66">
        <f t="shared" si="71"/>
        <v>0</v>
      </c>
      <c r="O276" s="66">
        <f t="shared" si="71"/>
        <v>0</v>
      </c>
      <c r="P276" s="66">
        <f t="shared" si="71"/>
        <v>0</v>
      </c>
      <c r="Q276" s="66">
        <f t="shared" si="71"/>
        <v>0</v>
      </c>
      <c r="R276" s="66">
        <f t="shared" si="71"/>
        <v>0</v>
      </c>
      <c r="S276" s="41"/>
      <c r="T276" s="92">
        <v>2215.38</v>
      </c>
      <c r="U276" s="92">
        <f t="shared" si="72"/>
        <v>2218.79</v>
      </c>
      <c r="V276" s="92">
        <f t="shared" si="72"/>
        <v>2240.86</v>
      </c>
      <c r="W276" s="92">
        <f t="shared" si="72"/>
        <v>2289.06</v>
      </c>
      <c r="X276" s="92">
        <f t="shared" si="72"/>
        <v>2358.09</v>
      </c>
      <c r="Z276" s="74">
        <v>2184.91</v>
      </c>
      <c r="AA276" s="74">
        <v>0</v>
      </c>
      <c r="AB276" s="74"/>
      <c r="AC276" s="74"/>
      <c r="AD276" s="74"/>
    </row>
    <row r="277" spans="1:30" x14ac:dyDescent="0.25">
      <c r="A277" s="79" t="s">
        <v>525</v>
      </c>
      <c r="B277" s="79" t="s">
        <v>937</v>
      </c>
      <c r="C277" s="75">
        <v>3464.95</v>
      </c>
      <c r="D277" s="75">
        <v>3464.95</v>
      </c>
      <c r="E277" s="76" t="str">
        <f t="shared" si="70"/>
        <v>Yes</v>
      </c>
      <c r="F277" s="76" t="s">
        <v>666</v>
      </c>
      <c r="G277" s="45">
        <v>0</v>
      </c>
      <c r="H277" s="45">
        <v>0</v>
      </c>
      <c r="I277" s="92">
        <f t="shared" si="65"/>
        <v>3464.95</v>
      </c>
      <c r="J277" s="92">
        <f t="shared" si="66"/>
        <v>3499.4145489990638</v>
      </c>
      <c r="K277" s="92">
        <f t="shared" si="67"/>
        <v>3574.6830376835378</v>
      </c>
      <c r="L277" s="92">
        <f t="shared" si="68"/>
        <v>3682.4855036808281</v>
      </c>
      <c r="N277" s="66">
        <f t="shared" si="71"/>
        <v>0</v>
      </c>
      <c r="O277" s="66">
        <f t="shared" si="71"/>
        <v>0</v>
      </c>
      <c r="P277" s="66">
        <f t="shared" si="71"/>
        <v>0</v>
      </c>
      <c r="Q277" s="66">
        <f t="shared" si="71"/>
        <v>0</v>
      </c>
      <c r="R277" s="66">
        <f t="shared" si="71"/>
        <v>0</v>
      </c>
      <c r="S277" s="41"/>
      <c r="T277" s="92">
        <v>3360.47</v>
      </c>
      <c r="U277" s="92">
        <f t="shared" si="72"/>
        <v>3464.95</v>
      </c>
      <c r="V277" s="92">
        <f t="shared" si="72"/>
        <v>3499.41</v>
      </c>
      <c r="W277" s="92">
        <f t="shared" si="72"/>
        <v>3574.68</v>
      </c>
      <c r="X277" s="92">
        <f t="shared" si="72"/>
        <v>3682.49</v>
      </c>
      <c r="Z277" s="74">
        <v>3190.13</v>
      </c>
      <c r="AA277" s="74">
        <v>0</v>
      </c>
      <c r="AB277" s="74"/>
      <c r="AC277" s="74"/>
      <c r="AD277" s="74"/>
    </row>
    <row r="278" spans="1:30" x14ac:dyDescent="0.25">
      <c r="A278" s="83" t="s">
        <v>527</v>
      </c>
      <c r="B278" s="84" t="s">
        <v>938</v>
      </c>
      <c r="C278" s="75">
        <v>1785.13</v>
      </c>
      <c r="D278" s="75">
        <v>1785.13</v>
      </c>
      <c r="E278" s="76" t="str">
        <f t="shared" si="70"/>
        <v>Yes</v>
      </c>
      <c r="F278" s="76" t="s">
        <v>666</v>
      </c>
      <c r="G278" s="45">
        <v>0</v>
      </c>
      <c r="H278" s="45">
        <v>0</v>
      </c>
      <c r="I278" s="92">
        <f t="shared" si="65"/>
        <v>1785.13</v>
      </c>
      <c r="J278" s="92">
        <f t="shared" si="66"/>
        <v>1802.8860138976606</v>
      </c>
      <c r="K278" s="92">
        <f t="shared" si="67"/>
        <v>1841.6640733805725</v>
      </c>
      <c r="L278" s="92">
        <f t="shared" si="68"/>
        <v>1897.2035230481702</v>
      </c>
      <c r="N278" s="66">
        <f t="shared" si="71"/>
        <v>0</v>
      </c>
      <c r="O278" s="66">
        <f t="shared" si="71"/>
        <v>0</v>
      </c>
      <c r="P278" s="66">
        <f t="shared" si="71"/>
        <v>0</v>
      </c>
      <c r="Q278" s="66">
        <f t="shared" si="71"/>
        <v>0</v>
      </c>
      <c r="R278" s="66">
        <f t="shared" si="71"/>
        <v>0</v>
      </c>
      <c r="S278" s="41"/>
      <c r="T278" s="92">
        <v>1728</v>
      </c>
      <c r="U278" s="92">
        <f t="shared" si="72"/>
        <v>1785.13</v>
      </c>
      <c r="V278" s="92">
        <f t="shared" si="72"/>
        <v>1802.89</v>
      </c>
      <c r="W278" s="92">
        <f t="shared" si="72"/>
        <v>1841.66</v>
      </c>
      <c r="X278" s="92">
        <f t="shared" si="72"/>
        <v>1897.2</v>
      </c>
      <c r="Z278" s="74">
        <v>1751.49</v>
      </c>
      <c r="AA278" s="74">
        <v>0</v>
      </c>
      <c r="AB278" s="74"/>
      <c r="AC278" s="74"/>
      <c r="AD278" s="74"/>
    </row>
    <row r="279" spans="1:30" x14ac:dyDescent="0.25">
      <c r="A279" s="79" t="s">
        <v>529</v>
      </c>
      <c r="B279" s="79" t="s">
        <v>939</v>
      </c>
      <c r="C279" s="75">
        <v>1890.51</v>
      </c>
      <c r="D279" s="75">
        <v>1890.51</v>
      </c>
      <c r="E279" s="76" t="str">
        <f t="shared" si="70"/>
        <v>Yes</v>
      </c>
      <c r="F279" s="76" t="s">
        <v>666</v>
      </c>
      <c r="G279" s="45">
        <v>0</v>
      </c>
      <c r="H279" s="45">
        <v>0</v>
      </c>
      <c r="I279" s="92">
        <f t="shared" si="65"/>
        <v>1890.51</v>
      </c>
      <c r="J279" s="92">
        <f t="shared" si="66"/>
        <v>1909.3141889574799</v>
      </c>
      <c r="K279" s="92">
        <f t="shared" si="67"/>
        <v>1950.3813993192125</v>
      </c>
      <c r="L279" s="92">
        <f t="shared" si="68"/>
        <v>2009.1994601837378</v>
      </c>
      <c r="N279" s="66">
        <f t="shared" si="71"/>
        <v>0</v>
      </c>
      <c r="O279" s="66">
        <f t="shared" si="71"/>
        <v>0</v>
      </c>
      <c r="P279" s="66">
        <f t="shared" si="71"/>
        <v>0</v>
      </c>
      <c r="Q279" s="66">
        <f t="shared" si="71"/>
        <v>0</v>
      </c>
      <c r="R279" s="66">
        <f t="shared" si="71"/>
        <v>0</v>
      </c>
      <c r="S279" s="41"/>
      <c r="T279" s="92">
        <v>1798.55</v>
      </c>
      <c r="U279" s="92">
        <f t="shared" si="72"/>
        <v>1890.51</v>
      </c>
      <c r="V279" s="92">
        <f t="shared" si="72"/>
        <v>1909.31</v>
      </c>
      <c r="W279" s="92">
        <f t="shared" si="72"/>
        <v>1950.38</v>
      </c>
      <c r="X279" s="92">
        <f t="shared" si="72"/>
        <v>2009.2</v>
      </c>
      <c r="Z279" s="74">
        <v>1744.47</v>
      </c>
      <c r="AA279" s="74">
        <v>0</v>
      </c>
      <c r="AB279" s="74"/>
      <c r="AC279" s="74"/>
      <c r="AD279" s="74"/>
    </row>
    <row r="280" spans="1:30" x14ac:dyDescent="0.25">
      <c r="A280" s="79" t="s">
        <v>531</v>
      </c>
      <c r="B280" s="79" t="s">
        <v>940</v>
      </c>
      <c r="C280" s="75">
        <v>1787.06</v>
      </c>
      <c r="D280" s="75">
        <v>1787.06</v>
      </c>
      <c r="E280" s="76" t="str">
        <f t="shared" si="70"/>
        <v>Yes</v>
      </c>
      <c r="F280" s="76" t="s">
        <v>668</v>
      </c>
      <c r="G280" s="45">
        <v>0</v>
      </c>
      <c r="H280" s="45">
        <v>0</v>
      </c>
      <c r="I280" s="92">
        <f t="shared" si="65"/>
        <v>1787.06</v>
      </c>
      <c r="J280" s="92">
        <f t="shared" si="66"/>
        <v>1804.8352108787333</v>
      </c>
      <c r="K280" s="92">
        <f t="shared" si="67"/>
        <v>1843.6551954062088</v>
      </c>
      <c r="L280" s="92">
        <f t="shared" si="68"/>
        <v>1899.2546917582824</v>
      </c>
      <c r="N280" s="66">
        <f t="shared" si="71"/>
        <v>0</v>
      </c>
      <c r="O280" s="66">
        <f t="shared" si="71"/>
        <v>0</v>
      </c>
      <c r="P280" s="66">
        <f t="shared" si="71"/>
        <v>0</v>
      </c>
      <c r="Q280" s="66">
        <f t="shared" si="71"/>
        <v>0</v>
      </c>
      <c r="R280" s="66">
        <f t="shared" si="71"/>
        <v>0</v>
      </c>
      <c r="S280" s="41"/>
      <c r="T280" s="92">
        <v>1830.26</v>
      </c>
      <c r="U280" s="92">
        <f t="shared" si="72"/>
        <v>1787.06</v>
      </c>
      <c r="V280" s="92">
        <f t="shared" si="72"/>
        <v>1804.84</v>
      </c>
      <c r="W280" s="92">
        <f t="shared" si="72"/>
        <v>1843.66</v>
      </c>
      <c r="X280" s="92">
        <f t="shared" si="72"/>
        <v>1899.25</v>
      </c>
      <c r="Z280" s="74">
        <v>1810.98</v>
      </c>
      <c r="AA280" s="74">
        <v>0</v>
      </c>
      <c r="AB280" s="74"/>
      <c r="AC280" s="74"/>
      <c r="AD280" s="74"/>
    </row>
    <row r="281" spans="1:30" x14ac:dyDescent="0.25">
      <c r="A281" s="79" t="s">
        <v>941</v>
      </c>
      <c r="B281" s="79" t="s">
        <v>942</v>
      </c>
      <c r="C281" s="75">
        <v>380.83</v>
      </c>
      <c r="D281" s="80">
        <v>0</v>
      </c>
      <c r="E281" s="76" t="str">
        <f t="shared" si="70"/>
        <v>Yes</v>
      </c>
      <c r="F281" s="76" t="s">
        <v>666</v>
      </c>
      <c r="G281" s="45">
        <v>0</v>
      </c>
      <c r="H281" s="45">
        <v>0</v>
      </c>
      <c r="I281" s="92">
        <f t="shared" si="65"/>
        <v>0</v>
      </c>
      <c r="J281" s="92">
        <f t="shared" si="66"/>
        <v>384.61797217717816</v>
      </c>
      <c r="K281" s="92">
        <f t="shared" si="67"/>
        <v>392.8906741052603</v>
      </c>
      <c r="L281" s="92">
        <f t="shared" si="68"/>
        <v>404.73916055549711</v>
      </c>
      <c r="N281" s="66">
        <f t="shared" si="71"/>
        <v>0</v>
      </c>
      <c r="O281" s="66">
        <f t="shared" si="71"/>
        <v>0</v>
      </c>
      <c r="P281" s="66">
        <f t="shared" si="71"/>
        <v>0</v>
      </c>
      <c r="Q281" s="66">
        <f t="shared" si="71"/>
        <v>0</v>
      </c>
      <c r="R281" s="66">
        <f t="shared" si="71"/>
        <v>0</v>
      </c>
      <c r="S281" s="41"/>
      <c r="T281" s="92">
        <v>0</v>
      </c>
      <c r="U281" s="92">
        <f t="shared" si="72"/>
        <v>0</v>
      </c>
      <c r="V281" s="92">
        <f t="shared" si="72"/>
        <v>384.62</v>
      </c>
      <c r="W281" s="92">
        <f t="shared" si="72"/>
        <v>392.89</v>
      </c>
      <c r="X281" s="92">
        <f t="shared" si="72"/>
        <v>404.74</v>
      </c>
      <c r="Z281" s="74">
        <v>0</v>
      </c>
      <c r="AA281" s="74">
        <v>0</v>
      </c>
      <c r="AB281" s="74"/>
      <c r="AC281" s="74"/>
      <c r="AD281" s="74"/>
    </row>
    <row r="282" spans="1:30" x14ac:dyDescent="0.25">
      <c r="A282" s="79" t="s">
        <v>533</v>
      </c>
      <c r="B282" s="79" t="s">
        <v>973</v>
      </c>
      <c r="C282" s="75">
        <v>79.88</v>
      </c>
      <c r="D282" s="75">
        <v>79.88</v>
      </c>
      <c r="E282" s="76" t="str">
        <f t="shared" si="70"/>
        <v>No</v>
      </c>
      <c r="F282" s="76" t="s">
        <v>666</v>
      </c>
      <c r="G282" s="45">
        <v>0</v>
      </c>
      <c r="H282" s="45">
        <v>0</v>
      </c>
      <c r="I282" s="92">
        <f t="shared" si="65"/>
        <v>79.88</v>
      </c>
      <c r="J282" s="92">
        <f t="shared" si="66"/>
        <v>79.88</v>
      </c>
      <c r="K282" s="92">
        <f t="shared" si="67"/>
        <v>79.88</v>
      </c>
      <c r="L282" s="92">
        <f t="shared" si="68"/>
        <v>79.88</v>
      </c>
      <c r="N282" s="66">
        <f t="shared" si="71"/>
        <v>0</v>
      </c>
      <c r="O282" s="66">
        <f t="shared" si="71"/>
        <v>0</v>
      </c>
      <c r="P282" s="66">
        <f t="shared" si="71"/>
        <v>0</v>
      </c>
      <c r="Q282" s="66">
        <f t="shared" si="71"/>
        <v>0</v>
      </c>
      <c r="R282" s="66">
        <f t="shared" si="71"/>
        <v>0</v>
      </c>
      <c r="S282" s="41"/>
      <c r="T282" s="92">
        <v>65.900000000000006</v>
      </c>
      <c r="U282" s="92">
        <f t="shared" si="72"/>
        <v>79.88</v>
      </c>
      <c r="V282" s="92">
        <f t="shared" si="72"/>
        <v>79.88</v>
      </c>
      <c r="W282" s="92">
        <f t="shared" si="72"/>
        <v>79.88</v>
      </c>
      <c r="X282" s="92">
        <f t="shared" si="72"/>
        <v>79.88</v>
      </c>
      <c r="Z282" s="74">
        <v>62.63</v>
      </c>
      <c r="AA282" s="74">
        <v>0</v>
      </c>
      <c r="AB282" s="74"/>
      <c r="AC282" s="74"/>
      <c r="AD282" s="74"/>
    </row>
    <row r="283" spans="1:30" x14ac:dyDescent="0.25">
      <c r="A283" s="79" t="s">
        <v>535</v>
      </c>
      <c r="B283" s="79" t="s">
        <v>943</v>
      </c>
      <c r="C283" s="75">
        <v>39.020000000000003</v>
      </c>
      <c r="D283" s="75">
        <v>39.020000000000003</v>
      </c>
      <c r="E283" s="76" t="str">
        <f t="shared" si="70"/>
        <v>No</v>
      </c>
      <c r="F283" s="76" t="s">
        <v>666</v>
      </c>
      <c r="G283" s="45">
        <v>0</v>
      </c>
      <c r="H283" s="45">
        <v>13</v>
      </c>
      <c r="I283" s="92">
        <f t="shared" si="65"/>
        <v>39.020000000000003</v>
      </c>
      <c r="J283" s="92">
        <f t="shared" si="66"/>
        <v>39.020000000000003</v>
      </c>
      <c r="K283" s="92">
        <f t="shared" si="67"/>
        <v>39.020000000000003</v>
      </c>
      <c r="L283" s="92">
        <f t="shared" si="68"/>
        <v>39.020000000000003</v>
      </c>
      <c r="N283" s="66">
        <f t="shared" si="71"/>
        <v>13</v>
      </c>
      <c r="O283" s="66">
        <f t="shared" si="71"/>
        <v>13</v>
      </c>
      <c r="P283" s="66">
        <f t="shared" si="71"/>
        <v>13</v>
      </c>
      <c r="Q283" s="66">
        <f t="shared" si="71"/>
        <v>13</v>
      </c>
      <c r="R283" s="66">
        <f t="shared" si="71"/>
        <v>13</v>
      </c>
      <c r="S283" s="41"/>
      <c r="T283" s="92">
        <v>48</v>
      </c>
      <c r="U283" s="92">
        <f t="shared" si="72"/>
        <v>52.02</v>
      </c>
      <c r="V283" s="92">
        <f t="shared" si="72"/>
        <v>52.02</v>
      </c>
      <c r="W283" s="92">
        <f t="shared" si="72"/>
        <v>52.02</v>
      </c>
      <c r="X283" s="92">
        <f t="shared" si="72"/>
        <v>52.02</v>
      </c>
      <c r="Z283" s="74">
        <v>66.599999999999994</v>
      </c>
      <c r="AA283" s="74">
        <v>13.999999999999993</v>
      </c>
      <c r="AB283" s="74"/>
      <c r="AC283" s="74"/>
      <c r="AD283" s="74"/>
    </row>
    <row r="284" spans="1:30" x14ac:dyDescent="0.25">
      <c r="A284" s="79" t="s">
        <v>537</v>
      </c>
      <c r="B284" s="79" t="s">
        <v>944</v>
      </c>
      <c r="C284" s="75">
        <v>200.33</v>
      </c>
      <c r="D284" s="75">
        <v>200.33</v>
      </c>
      <c r="E284" s="76" t="str">
        <f t="shared" si="70"/>
        <v>Yes</v>
      </c>
      <c r="F284" s="76" t="s">
        <v>666</v>
      </c>
      <c r="G284" s="45">
        <v>0</v>
      </c>
      <c r="H284" s="45">
        <v>0</v>
      </c>
      <c r="I284" s="92">
        <f t="shared" si="65"/>
        <v>200.33</v>
      </c>
      <c r="J284" s="92">
        <f t="shared" si="66"/>
        <v>202.32260684886722</v>
      </c>
      <c r="K284" s="92">
        <f t="shared" si="67"/>
        <v>206.6743395832965</v>
      </c>
      <c r="L284" s="92">
        <f t="shared" si="68"/>
        <v>212.90706098280793</v>
      </c>
      <c r="N284" s="66">
        <f t="shared" si="71"/>
        <v>0</v>
      </c>
      <c r="O284" s="66">
        <f t="shared" si="71"/>
        <v>0</v>
      </c>
      <c r="P284" s="66">
        <f t="shared" si="71"/>
        <v>0</v>
      </c>
      <c r="Q284" s="66">
        <f t="shared" si="71"/>
        <v>0</v>
      </c>
      <c r="R284" s="66">
        <f t="shared" si="71"/>
        <v>0</v>
      </c>
      <c r="S284" s="41"/>
      <c r="T284" s="92">
        <v>196.13</v>
      </c>
      <c r="U284" s="92">
        <f t="shared" si="72"/>
        <v>200.33</v>
      </c>
      <c r="V284" s="92">
        <f t="shared" si="72"/>
        <v>202.32</v>
      </c>
      <c r="W284" s="92">
        <f t="shared" si="72"/>
        <v>206.67</v>
      </c>
      <c r="X284" s="92">
        <f t="shared" si="72"/>
        <v>212.91</v>
      </c>
      <c r="Z284" s="74">
        <v>192.16</v>
      </c>
      <c r="AA284" s="74">
        <v>0</v>
      </c>
      <c r="AB284" s="74"/>
      <c r="AC284" s="74"/>
      <c r="AD284" s="74"/>
    </row>
    <row r="285" spans="1:30" x14ac:dyDescent="0.25">
      <c r="A285" s="79" t="s">
        <v>539</v>
      </c>
      <c r="B285" s="79" t="s">
        <v>945</v>
      </c>
      <c r="C285" s="75">
        <v>2734.63</v>
      </c>
      <c r="D285" s="75">
        <v>2734.63</v>
      </c>
      <c r="E285" s="76" t="str">
        <f t="shared" si="70"/>
        <v>Yes</v>
      </c>
      <c r="F285" s="76" t="s">
        <v>666</v>
      </c>
      <c r="G285" s="45">
        <v>0</v>
      </c>
      <c r="H285" s="45">
        <v>0</v>
      </c>
      <c r="I285" s="92">
        <f t="shared" si="65"/>
        <v>2734.63</v>
      </c>
      <c r="J285" s="92">
        <f t="shared" si="66"/>
        <v>2761.8303317881387</v>
      </c>
      <c r="K285" s="92">
        <f t="shared" si="67"/>
        <v>2821.2342098271361</v>
      </c>
      <c r="L285" s="92">
        <f t="shared" si="68"/>
        <v>2906.3147615205717</v>
      </c>
      <c r="N285" s="66">
        <f t="shared" si="71"/>
        <v>0</v>
      </c>
      <c r="O285" s="66">
        <f t="shared" si="71"/>
        <v>0</v>
      </c>
      <c r="P285" s="66">
        <f t="shared" si="71"/>
        <v>0</v>
      </c>
      <c r="Q285" s="66">
        <f t="shared" si="71"/>
        <v>0</v>
      </c>
      <c r="R285" s="66">
        <f t="shared" si="71"/>
        <v>0</v>
      </c>
      <c r="S285" s="41"/>
      <c r="T285" s="92">
        <v>2813.42</v>
      </c>
      <c r="U285" s="92">
        <f t="shared" si="72"/>
        <v>2734.63</v>
      </c>
      <c r="V285" s="92">
        <f t="shared" si="72"/>
        <v>2761.83</v>
      </c>
      <c r="W285" s="92">
        <f t="shared" si="72"/>
        <v>2821.23</v>
      </c>
      <c r="X285" s="92">
        <f t="shared" si="72"/>
        <v>2906.31</v>
      </c>
      <c r="Z285" s="74">
        <v>2851.24</v>
      </c>
      <c r="AA285" s="74">
        <v>0</v>
      </c>
      <c r="AB285" s="74"/>
      <c r="AC285" s="74"/>
      <c r="AD285" s="74"/>
    </row>
    <row r="286" spans="1:30" x14ac:dyDescent="0.25">
      <c r="A286" s="79" t="s">
        <v>541</v>
      </c>
      <c r="B286" s="79" t="s">
        <v>946</v>
      </c>
      <c r="C286" s="75">
        <v>549.73</v>
      </c>
      <c r="D286" s="75">
        <v>549.73</v>
      </c>
      <c r="E286" s="76" t="str">
        <f t="shared" si="70"/>
        <v>Yes</v>
      </c>
      <c r="F286" s="76" t="s">
        <v>668</v>
      </c>
      <c r="G286" s="45">
        <v>7.6</v>
      </c>
      <c r="H286" s="45">
        <v>0</v>
      </c>
      <c r="I286" s="92">
        <f t="shared" si="65"/>
        <v>549.73</v>
      </c>
      <c r="J286" s="92">
        <f t="shared" si="66"/>
        <v>555.19795668660595</v>
      </c>
      <c r="K286" s="92">
        <f t="shared" si="67"/>
        <v>567.13964308453842</v>
      </c>
      <c r="L286" s="92">
        <f t="shared" si="68"/>
        <v>584.2429922332102</v>
      </c>
      <c r="N286" s="66">
        <f t="shared" si="71"/>
        <v>-7.6</v>
      </c>
      <c r="O286" s="66">
        <f t="shared" si="71"/>
        <v>-7.6</v>
      </c>
      <c r="P286" s="66">
        <f t="shared" si="71"/>
        <v>-7.6</v>
      </c>
      <c r="Q286" s="66">
        <f t="shared" si="71"/>
        <v>-7.6</v>
      </c>
      <c r="R286" s="66">
        <f t="shared" si="71"/>
        <v>-7.6</v>
      </c>
      <c r="S286" s="41"/>
      <c r="T286" s="92">
        <v>540.59</v>
      </c>
      <c r="U286" s="92">
        <f t="shared" si="72"/>
        <v>542.13</v>
      </c>
      <c r="V286" s="92">
        <f t="shared" si="72"/>
        <v>547.6</v>
      </c>
      <c r="W286" s="92">
        <f t="shared" si="72"/>
        <v>559.54</v>
      </c>
      <c r="X286" s="92">
        <f t="shared" si="72"/>
        <v>576.64</v>
      </c>
      <c r="Z286" s="74">
        <v>567.14</v>
      </c>
      <c r="AA286" s="74">
        <v>-5.5</v>
      </c>
      <c r="AB286" s="74"/>
      <c r="AC286" s="74"/>
      <c r="AD286" s="74"/>
    </row>
    <row r="287" spans="1:30" x14ac:dyDescent="0.25">
      <c r="A287" s="79" t="s">
        <v>543</v>
      </c>
      <c r="B287" s="79" t="s">
        <v>947</v>
      </c>
      <c r="C287" s="75">
        <v>181.26</v>
      </c>
      <c r="D287" s="75">
        <v>181.26</v>
      </c>
      <c r="E287" s="76" t="str">
        <f t="shared" si="70"/>
        <v>Yes</v>
      </c>
      <c r="F287" s="76" t="s">
        <v>666</v>
      </c>
      <c r="G287" s="45">
        <v>0</v>
      </c>
      <c r="H287" s="45">
        <v>0</v>
      </c>
      <c r="I287" s="92">
        <f t="shared" si="65"/>
        <v>181.26</v>
      </c>
      <c r="J287" s="92">
        <f t="shared" si="66"/>
        <v>183.06292476127226</v>
      </c>
      <c r="K287" s="92">
        <f t="shared" si="67"/>
        <v>187.00040329889842</v>
      </c>
      <c r="L287" s="92">
        <f t="shared" si="68"/>
        <v>192.63981367615315</v>
      </c>
      <c r="N287" s="66">
        <f t="shared" si="71"/>
        <v>0</v>
      </c>
      <c r="O287" s="66">
        <f t="shared" si="71"/>
        <v>0</v>
      </c>
      <c r="P287" s="66">
        <f t="shared" si="71"/>
        <v>0</v>
      </c>
      <c r="Q287" s="66">
        <f t="shared" si="71"/>
        <v>0</v>
      </c>
      <c r="R287" s="66">
        <f t="shared" si="71"/>
        <v>0</v>
      </c>
      <c r="S287" s="41"/>
      <c r="T287" s="92">
        <v>183.14</v>
      </c>
      <c r="U287" s="92">
        <f t="shared" si="72"/>
        <v>181.26</v>
      </c>
      <c r="V287" s="92">
        <f t="shared" si="72"/>
        <v>183.06</v>
      </c>
      <c r="W287" s="92">
        <f t="shared" si="72"/>
        <v>187</v>
      </c>
      <c r="X287" s="92">
        <f t="shared" si="72"/>
        <v>192.64</v>
      </c>
      <c r="Z287" s="74">
        <v>182.65</v>
      </c>
      <c r="AA287" s="74">
        <v>0</v>
      </c>
      <c r="AB287" s="74"/>
      <c r="AC287" s="74"/>
      <c r="AD287" s="74"/>
    </row>
    <row r="288" spans="1:30" x14ac:dyDescent="0.25">
      <c r="A288" s="79" t="s">
        <v>545</v>
      </c>
      <c r="B288" s="79" t="s">
        <v>948</v>
      </c>
      <c r="C288" s="75">
        <v>122.9</v>
      </c>
      <c r="D288" s="75">
        <v>122.9</v>
      </c>
      <c r="E288" s="76" t="str">
        <f t="shared" si="70"/>
        <v>Yes</v>
      </c>
      <c r="F288" s="76" t="s">
        <v>666</v>
      </c>
      <c r="G288" s="45">
        <v>0</v>
      </c>
      <c r="H288" s="45">
        <v>0</v>
      </c>
      <c r="I288" s="92">
        <f t="shared" si="65"/>
        <v>122.9</v>
      </c>
      <c r="J288" s="92">
        <f t="shared" si="66"/>
        <v>124.12243988282225</v>
      </c>
      <c r="K288" s="92">
        <f t="shared" si="67"/>
        <v>126.79217458586901</v>
      </c>
      <c r="L288" s="92">
        <f t="shared" si="68"/>
        <v>130.61587278384212</v>
      </c>
      <c r="N288" s="66">
        <f t="shared" si="71"/>
        <v>0</v>
      </c>
      <c r="O288" s="66">
        <f t="shared" si="71"/>
        <v>0</v>
      </c>
      <c r="P288" s="66">
        <f t="shared" si="71"/>
        <v>0</v>
      </c>
      <c r="Q288" s="66">
        <f t="shared" si="71"/>
        <v>0</v>
      </c>
      <c r="R288" s="66">
        <f t="shared" si="71"/>
        <v>0</v>
      </c>
      <c r="S288" s="41"/>
      <c r="T288" s="92">
        <v>121.99</v>
      </c>
      <c r="U288" s="92">
        <f t="shared" si="72"/>
        <v>122.9</v>
      </c>
      <c r="V288" s="92">
        <f t="shared" si="72"/>
        <v>124.12</v>
      </c>
      <c r="W288" s="92">
        <f t="shared" si="72"/>
        <v>126.79</v>
      </c>
      <c r="X288" s="92">
        <f t="shared" si="72"/>
        <v>130.62</v>
      </c>
      <c r="Z288" s="74">
        <v>112.26</v>
      </c>
      <c r="AA288" s="74">
        <v>0</v>
      </c>
      <c r="AB288" s="74"/>
      <c r="AC288" s="74"/>
      <c r="AD288" s="74"/>
    </row>
    <row r="289" spans="1:30" x14ac:dyDescent="0.25">
      <c r="A289" s="79" t="s">
        <v>547</v>
      </c>
      <c r="B289" s="79" t="s">
        <v>949</v>
      </c>
      <c r="C289" s="75">
        <v>50.9</v>
      </c>
      <c r="D289" s="75">
        <v>50.9</v>
      </c>
      <c r="E289" s="76" t="str">
        <f t="shared" si="70"/>
        <v>No</v>
      </c>
      <c r="F289" s="76" t="s">
        <v>666</v>
      </c>
      <c r="G289" s="45">
        <v>0</v>
      </c>
      <c r="H289" s="45">
        <v>7.6</v>
      </c>
      <c r="I289" s="92">
        <f t="shared" si="65"/>
        <v>50.9</v>
      </c>
      <c r="J289" s="92">
        <f t="shared" si="66"/>
        <v>50.9</v>
      </c>
      <c r="K289" s="92">
        <f t="shared" si="67"/>
        <v>50.9</v>
      </c>
      <c r="L289" s="92">
        <f t="shared" si="68"/>
        <v>50.9</v>
      </c>
      <c r="N289" s="66">
        <f t="shared" si="71"/>
        <v>7.6</v>
      </c>
      <c r="O289" s="66">
        <f t="shared" si="71"/>
        <v>7.6</v>
      </c>
      <c r="P289" s="66">
        <f t="shared" si="71"/>
        <v>7.6</v>
      </c>
      <c r="Q289" s="66">
        <f t="shared" si="71"/>
        <v>7.6</v>
      </c>
      <c r="R289" s="66">
        <f t="shared" si="71"/>
        <v>7.6</v>
      </c>
      <c r="S289" s="41"/>
      <c r="T289" s="92">
        <v>54.9</v>
      </c>
      <c r="U289" s="92">
        <f t="shared" si="72"/>
        <v>58.5</v>
      </c>
      <c r="V289" s="92">
        <f t="shared" si="72"/>
        <v>58.5</v>
      </c>
      <c r="W289" s="92">
        <f t="shared" si="72"/>
        <v>58.5</v>
      </c>
      <c r="X289" s="92">
        <f t="shared" si="72"/>
        <v>58.5</v>
      </c>
      <c r="Z289" s="74">
        <v>53.2</v>
      </c>
      <c r="AA289" s="74">
        <v>5.5</v>
      </c>
      <c r="AB289" s="74"/>
      <c r="AC289" s="74"/>
      <c r="AD289" s="74"/>
    </row>
    <row r="290" spans="1:30" x14ac:dyDescent="0.25">
      <c r="A290" s="79" t="s">
        <v>549</v>
      </c>
      <c r="B290" s="79" t="s">
        <v>950</v>
      </c>
      <c r="C290" s="75">
        <v>169.89</v>
      </c>
      <c r="D290" s="75">
        <v>169.89</v>
      </c>
      <c r="E290" s="76" t="str">
        <f t="shared" si="70"/>
        <v>Yes</v>
      </c>
      <c r="F290" s="76" t="s">
        <v>666</v>
      </c>
      <c r="G290" s="45">
        <v>0</v>
      </c>
      <c r="H290" s="45">
        <v>0</v>
      </c>
      <c r="I290" s="92">
        <f t="shared" si="65"/>
        <v>169.89</v>
      </c>
      <c r="J290" s="92">
        <f t="shared" si="66"/>
        <v>171.57983166552214</v>
      </c>
      <c r="K290" s="92">
        <f t="shared" si="67"/>
        <v>175.27032172817971</v>
      </c>
      <c r="L290" s="92">
        <f t="shared" si="68"/>
        <v>180.55598557564639</v>
      </c>
      <c r="N290" s="66">
        <f t="shared" si="71"/>
        <v>0</v>
      </c>
      <c r="O290" s="66">
        <f t="shared" si="71"/>
        <v>0</v>
      </c>
      <c r="P290" s="66">
        <f t="shared" si="71"/>
        <v>0</v>
      </c>
      <c r="Q290" s="66">
        <f t="shared" si="71"/>
        <v>0</v>
      </c>
      <c r="R290" s="66">
        <f t="shared" si="71"/>
        <v>0</v>
      </c>
      <c r="S290" s="41"/>
      <c r="T290" s="92">
        <v>176.24</v>
      </c>
      <c r="U290" s="92">
        <f t="shared" si="72"/>
        <v>169.89</v>
      </c>
      <c r="V290" s="92">
        <f t="shared" si="72"/>
        <v>171.58</v>
      </c>
      <c r="W290" s="92">
        <f t="shared" si="72"/>
        <v>175.27</v>
      </c>
      <c r="X290" s="92">
        <f t="shared" si="72"/>
        <v>180.56</v>
      </c>
      <c r="Z290" s="74">
        <v>149.13999999999999</v>
      </c>
      <c r="AA290" s="74">
        <v>0</v>
      </c>
      <c r="AB290" s="74"/>
      <c r="AC290" s="74"/>
      <c r="AD290" s="74"/>
    </row>
    <row r="291" spans="1:30" x14ac:dyDescent="0.25">
      <c r="A291" s="79" t="s">
        <v>551</v>
      </c>
      <c r="B291" s="79" t="s">
        <v>951</v>
      </c>
      <c r="C291" s="75">
        <v>80.510000000000005</v>
      </c>
      <c r="D291" s="75">
        <v>80.510000000000005</v>
      </c>
      <c r="E291" s="76" t="str">
        <f t="shared" si="70"/>
        <v>No</v>
      </c>
      <c r="F291" s="76" t="s">
        <v>666</v>
      </c>
      <c r="G291" s="45">
        <v>0</v>
      </c>
      <c r="H291" s="45">
        <v>0</v>
      </c>
      <c r="I291" s="92">
        <f t="shared" si="65"/>
        <v>80.510000000000005</v>
      </c>
      <c r="J291" s="92">
        <f t="shared" si="66"/>
        <v>80.510000000000005</v>
      </c>
      <c r="K291" s="92">
        <f t="shared" si="67"/>
        <v>80.510000000000005</v>
      </c>
      <c r="L291" s="92">
        <f t="shared" si="68"/>
        <v>80.510000000000005</v>
      </c>
      <c r="N291" s="66">
        <f t="shared" si="71"/>
        <v>0</v>
      </c>
      <c r="O291" s="66">
        <f t="shared" si="71"/>
        <v>0</v>
      </c>
      <c r="P291" s="66">
        <f t="shared" si="71"/>
        <v>0</v>
      </c>
      <c r="Q291" s="66">
        <f t="shared" si="71"/>
        <v>0</v>
      </c>
      <c r="R291" s="66">
        <f t="shared" si="71"/>
        <v>0</v>
      </c>
      <c r="S291" s="41"/>
      <c r="T291" s="92">
        <v>84.5</v>
      </c>
      <c r="U291" s="92">
        <f t="shared" si="72"/>
        <v>80.510000000000005</v>
      </c>
      <c r="V291" s="92">
        <f t="shared" si="72"/>
        <v>80.510000000000005</v>
      </c>
      <c r="W291" s="92">
        <f t="shared" si="72"/>
        <v>80.510000000000005</v>
      </c>
      <c r="X291" s="92">
        <f t="shared" si="72"/>
        <v>80.510000000000005</v>
      </c>
      <c r="Z291" s="74">
        <v>89.23</v>
      </c>
      <c r="AA291" s="74">
        <v>0</v>
      </c>
      <c r="AB291" s="74"/>
      <c r="AC291" s="74"/>
      <c r="AD291" s="74"/>
    </row>
    <row r="292" spans="1:30" x14ac:dyDescent="0.25">
      <c r="A292" s="79" t="s">
        <v>553</v>
      </c>
      <c r="B292" s="79" t="s">
        <v>952</v>
      </c>
      <c r="C292" s="75">
        <v>189.25</v>
      </c>
      <c r="D292" s="75">
        <v>189.25</v>
      </c>
      <c r="E292" s="76" t="str">
        <f t="shared" si="70"/>
        <v>Yes</v>
      </c>
      <c r="F292" s="76" t="s">
        <v>668</v>
      </c>
      <c r="G292" s="45">
        <v>0</v>
      </c>
      <c r="H292" s="45">
        <v>0</v>
      </c>
      <c r="I292" s="92">
        <f t="shared" si="65"/>
        <v>189.25</v>
      </c>
      <c r="J292" s="92">
        <f t="shared" si="66"/>
        <v>191.13239827358919</v>
      </c>
      <c r="K292" s="92">
        <f t="shared" si="67"/>
        <v>195.24344215114493</v>
      </c>
      <c r="L292" s="92">
        <f t="shared" si="68"/>
        <v>201.13143957967554</v>
      </c>
      <c r="N292" s="66">
        <f t="shared" si="71"/>
        <v>0</v>
      </c>
      <c r="O292" s="66">
        <f t="shared" si="71"/>
        <v>0</v>
      </c>
      <c r="P292" s="66">
        <f t="shared" si="71"/>
        <v>0</v>
      </c>
      <c r="Q292" s="66">
        <f t="shared" si="71"/>
        <v>0</v>
      </c>
      <c r="R292" s="66">
        <f t="shared" si="71"/>
        <v>0</v>
      </c>
      <c r="S292" s="41"/>
      <c r="T292" s="92">
        <v>184.68</v>
      </c>
      <c r="U292" s="92">
        <f t="shared" si="72"/>
        <v>189.25</v>
      </c>
      <c r="V292" s="92">
        <f t="shared" si="72"/>
        <v>191.13</v>
      </c>
      <c r="W292" s="92">
        <f t="shared" si="72"/>
        <v>195.24</v>
      </c>
      <c r="X292" s="92">
        <f t="shared" si="72"/>
        <v>201.13</v>
      </c>
      <c r="Z292" s="74">
        <v>171.01</v>
      </c>
      <c r="AA292" s="74">
        <v>0</v>
      </c>
      <c r="AB292" s="74"/>
      <c r="AC292" s="74"/>
      <c r="AD292" s="74"/>
    </row>
    <row r="293" spans="1:30" x14ac:dyDescent="0.25">
      <c r="A293" s="79" t="s">
        <v>555</v>
      </c>
      <c r="B293" s="79" t="s">
        <v>953</v>
      </c>
      <c r="C293" s="75">
        <v>140.03</v>
      </c>
      <c r="D293" s="75">
        <v>140.03</v>
      </c>
      <c r="E293" s="76" t="str">
        <f t="shared" si="70"/>
        <v>Yes</v>
      </c>
      <c r="F293" s="76" t="s">
        <v>666</v>
      </c>
      <c r="G293" s="45">
        <v>4</v>
      </c>
      <c r="H293" s="45">
        <v>0</v>
      </c>
      <c r="I293" s="92">
        <f t="shared" si="65"/>
        <v>140.03</v>
      </c>
      <c r="J293" s="92">
        <f t="shared" si="66"/>
        <v>141.42282552312125</v>
      </c>
      <c r="K293" s="92">
        <f t="shared" si="67"/>
        <v>144.46467215019723</v>
      </c>
      <c r="L293" s="92">
        <f t="shared" si="68"/>
        <v>148.82132356323365</v>
      </c>
      <c r="N293" s="66">
        <f t="shared" si="71"/>
        <v>-4</v>
      </c>
      <c r="O293" s="66">
        <f t="shared" si="71"/>
        <v>-4</v>
      </c>
      <c r="P293" s="66">
        <f t="shared" si="71"/>
        <v>-4</v>
      </c>
      <c r="Q293" s="66">
        <f t="shared" si="71"/>
        <v>-4</v>
      </c>
      <c r="R293" s="66">
        <f t="shared" si="71"/>
        <v>-4</v>
      </c>
      <c r="S293" s="41"/>
      <c r="T293" s="92">
        <v>146.91</v>
      </c>
      <c r="U293" s="92">
        <f t="shared" si="72"/>
        <v>136.03</v>
      </c>
      <c r="V293" s="92">
        <f t="shared" si="72"/>
        <v>137.41999999999999</v>
      </c>
      <c r="W293" s="92">
        <f t="shared" si="72"/>
        <v>140.46</v>
      </c>
      <c r="X293" s="92">
        <f t="shared" si="72"/>
        <v>144.82</v>
      </c>
      <c r="Z293" s="74">
        <v>145.58000000000001</v>
      </c>
      <c r="AA293" s="74">
        <v>-5</v>
      </c>
      <c r="AB293" s="74"/>
      <c r="AC293" s="74"/>
      <c r="AD293" s="74"/>
    </row>
    <row r="294" spans="1:30" x14ac:dyDescent="0.25">
      <c r="A294" s="79" t="s">
        <v>557</v>
      </c>
      <c r="B294" s="79" t="s">
        <v>954</v>
      </c>
      <c r="C294" s="75">
        <v>122.73</v>
      </c>
      <c r="D294" s="75">
        <v>122.73</v>
      </c>
      <c r="E294" s="76" t="str">
        <f t="shared" si="70"/>
        <v>Yes</v>
      </c>
      <c r="F294" s="76" t="s">
        <v>666</v>
      </c>
      <c r="G294" s="45">
        <v>0</v>
      </c>
      <c r="H294" s="45">
        <v>0</v>
      </c>
      <c r="I294" s="92">
        <f t="shared" si="65"/>
        <v>122.73</v>
      </c>
      <c r="J294" s="92">
        <f t="shared" si="66"/>
        <v>123.95074895702828</v>
      </c>
      <c r="K294" s="92">
        <f t="shared" si="67"/>
        <v>126.61679078050207</v>
      </c>
      <c r="L294" s="92">
        <f t="shared" si="68"/>
        <v>130.43519989227784</v>
      </c>
      <c r="N294" s="66">
        <f t="shared" si="71"/>
        <v>0</v>
      </c>
      <c r="O294" s="66">
        <f t="shared" si="71"/>
        <v>0</v>
      </c>
      <c r="P294" s="66">
        <f t="shared" si="71"/>
        <v>0</v>
      </c>
      <c r="Q294" s="66">
        <f t="shared" si="71"/>
        <v>0</v>
      </c>
      <c r="R294" s="66">
        <f t="shared" si="71"/>
        <v>0</v>
      </c>
      <c r="S294" s="41"/>
      <c r="T294" s="92">
        <v>120.83</v>
      </c>
      <c r="U294" s="92">
        <f t="shared" si="72"/>
        <v>122.73</v>
      </c>
      <c r="V294" s="92">
        <f t="shared" si="72"/>
        <v>123.95</v>
      </c>
      <c r="W294" s="92">
        <f t="shared" si="72"/>
        <v>126.62</v>
      </c>
      <c r="X294" s="92">
        <f t="shared" si="72"/>
        <v>130.44</v>
      </c>
      <c r="Z294" s="74">
        <v>113.8</v>
      </c>
      <c r="AA294" s="74">
        <v>0</v>
      </c>
      <c r="AB294" s="74"/>
      <c r="AC294" s="74"/>
      <c r="AD294" s="74"/>
    </row>
    <row r="295" spans="1:30" x14ac:dyDescent="0.25">
      <c r="A295" s="79" t="s">
        <v>559</v>
      </c>
      <c r="B295" s="79" t="s">
        <v>955</v>
      </c>
      <c r="C295" s="75">
        <v>608.83000000000004</v>
      </c>
      <c r="D295" s="75">
        <v>608.83000000000004</v>
      </c>
      <c r="E295" s="76" t="str">
        <f t="shared" si="70"/>
        <v>Yes</v>
      </c>
      <c r="F295" s="76" t="s">
        <v>666</v>
      </c>
      <c r="G295" s="45">
        <v>0</v>
      </c>
      <c r="H295" s="45">
        <v>182.96</v>
      </c>
      <c r="I295" s="92">
        <f t="shared" si="65"/>
        <v>608.83000000000004</v>
      </c>
      <c r="J295" s="92">
        <f t="shared" si="66"/>
        <v>614.88580206557094</v>
      </c>
      <c r="K295" s="92">
        <f t="shared" si="67"/>
        <v>628.11130718563572</v>
      </c>
      <c r="L295" s="92">
        <f t="shared" si="68"/>
        <v>647.05339159468349</v>
      </c>
      <c r="N295" s="66">
        <f t="shared" si="71"/>
        <v>182.96</v>
      </c>
      <c r="O295" s="66">
        <f t="shared" si="71"/>
        <v>182.96</v>
      </c>
      <c r="P295" s="66">
        <f t="shared" si="71"/>
        <v>182.96</v>
      </c>
      <c r="Q295" s="66">
        <f t="shared" si="71"/>
        <v>182.96</v>
      </c>
      <c r="R295" s="66">
        <f t="shared" si="71"/>
        <v>182.96</v>
      </c>
      <c r="S295" s="41"/>
      <c r="T295" s="92">
        <v>804.27</v>
      </c>
      <c r="U295" s="92">
        <f t="shared" si="72"/>
        <v>791.79</v>
      </c>
      <c r="V295" s="92">
        <f t="shared" si="72"/>
        <v>797.85</v>
      </c>
      <c r="W295" s="92">
        <f t="shared" si="72"/>
        <v>811.07</v>
      </c>
      <c r="X295" s="92">
        <f t="shared" si="72"/>
        <v>830.01</v>
      </c>
      <c r="Z295" s="74">
        <v>929.14</v>
      </c>
      <c r="AA295" s="74">
        <v>167</v>
      </c>
      <c r="AB295" s="74"/>
      <c r="AC295" s="74"/>
      <c r="AD295" s="74"/>
    </row>
    <row r="296" spans="1:30" x14ac:dyDescent="0.25">
      <c r="A296" s="79" t="s">
        <v>561</v>
      </c>
      <c r="B296" s="79" t="s">
        <v>956</v>
      </c>
      <c r="C296" s="75">
        <v>1259.58</v>
      </c>
      <c r="D296" s="75">
        <v>1259.58</v>
      </c>
      <c r="E296" s="76" t="str">
        <f t="shared" si="70"/>
        <v>Yes</v>
      </c>
      <c r="F296" s="76" t="s">
        <v>666</v>
      </c>
      <c r="G296" s="45">
        <v>0</v>
      </c>
      <c r="H296" s="45">
        <v>0</v>
      </c>
      <c r="I296" s="92">
        <f t="shared" si="65"/>
        <v>1259.58</v>
      </c>
      <c r="J296" s="92">
        <f t="shared" si="66"/>
        <v>1272.108566538692</v>
      </c>
      <c r="K296" s="92">
        <f t="shared" si="67"/>
        <v>1299.4701974358738</v>
      </c>
      <c r="L296" s="92">
        <f t="shared" si="68"/>
        <v>1338.6585926856947</v>
      </c>
      <c r="N296" s="66">
        <f t="shared" si="71"/>
        <v>0</v>
      </c>
      <c r="O296" s="66">
        <f t="shared" si="71"/>
        <v>0</v>
      </c>
      <c r="P296" s="66">
        <f t="shared" si="71"/>
        <v>0</v>
      </c>
      <c r="Q296" s="66">
        <f t="shared" si="71"/>
        <v>0</v>
      </c>
      <c r="R296" s="66">
        <f t="shared" si="71"/>
        <v>0</v>
      </c>
      <c r="S296" s="41"/>
      <c r="T296" s="92">
        <v>1241.03</v>
      </c>
      <c r="U296" s="92">
        <f t="shared" si="72"/>
        <v>1259.58</v>
      </c>
      <c r="V296" s="92">
        <f t="shared" si="72"/>
        <v>1272.1099999999999</v>
      </c>
      <c r="W296" s="92">
        <f t="shared" si="72"/>
        <v>1299.47</v>
      </c>
      <c r="X296" s="92">
        <f t="shared" si="72"/>
        <v>1338.66</v>
      </c>
      <c r="Z296" s="74">
        <v>1276.42</v>
      </c>
      <c r="AA296" s="74">
        <v>0</v>
      </c>
      <c r="AB296" s="74"/>
      <c r="AC296" s="74"/>
      <c r="AD296" s="74"/>
    </row>
    <row r="297" spans="1:30" x14ac:dyDescent="0.25">
      <c r="A297" s="79" t="s">
        <v>563</v>
      </c>
      <c r="B297" s="79" t="s">
        <v>957</v>
      </c>
      <c r="C297" s="75">
        <v>16049.61</v>
      </c>
      <c r="D297" s="75">
        <v>16049.61</v>
      </c>
      <c r="E297" s="76" t="str">
        <f t="shared" si="70"/>
        <v>Yes</v>
      </c>
      <c r="F297" s="76" t="s">
        <v>666</v>
      </c>
      <c r="G297" s="45">
        <v>182.36</v>
      </c>
      <c r="H297" s="45">
        <v>0</v>
      </c>
      <c r="I297" s="92">
        <f t="shared" si="65"/>
        <v>16049.61</v>
      </c>
      <c r="J297" s="92">
        <f t="shared" si="66"/>
        <v>16209.249409013368</v>
      </c>
      <c r="K297" s="92">
        <f t="shared" si="67"/>
        <v>16557.892214443524</v>
      </c>
      <c r="L297" s="92">
        <f t="shared" si="68"/>
        <v>17057.232042231735</v>
      </c>
      <c r="N297" s="66">
        <f t="shared" si="71"/>
        <v>-182.36</v>
      </c>
      <c r="O297" s="66">
        <f t="shared" si="71"/>
        <v>-182.36</v>
      </c>
      <c r="P297" s="66">
        <f t="shared" si="71"/>
        <v>-182.36</v>
      </c>
      <c r="Q297" s="66">
        <f t="shared" si="71"/>
        <v>-182.36</v>
      </c>
      <c r="R297" s="66">
        <f t="shared" si="71"/>
        <v>-182.36</v>
      </c>
      <c r="S297" s="41"/>
      <c r="T297" s="92">
        <v>15851.45</v>
      </c>
      <c r="U297" s="92">
        <f t="shared" si="72"/>
        <v>15867.25</v>
      </c>
      <c r="V297" s="92">
        <f t="shared" si="72"/>
        <v>16026.89</v>
      </c>
      <c r="W297" s="92">
        <f t="shared" si="72"/>
        <v>16375.53</v>
      </c>
      <c r="X297" s="92">
        <f t="shared" si="72"/>
        <v>16874.87</v>
      </c>
      <c r="Z297" s="74">
        <v>15825.51</v>
      </c>
      <c r="AA297" s="74">
        <v>-166</v>
      </c>
      <c r="AB297" s="74"/>
      <c r="AC297" s="74"/>
      <c r="AD297" s="74"/>
    </row>
    <row r="298" spans="1:30" x14ac:dyDescent="0.25">
      <c r="A298" s="79" t="s">
        <v>565</v>
      </c>
      <c r="B298" s="79" t="s">
        <v>958</v>
      </c>
      <c r="C298" s="75">
        <v>3208.83</v>
      </c>
      <c r="D298" s="75">
        <v>3208.83</v>
      </c>
      <c r="E298" s="76" t="str">
        <f t="shared" si="70"/>
        <v>Yes</v>
      </c>
      <c r="F298" s="76" t="s">
        <v>666</v>
      </c>
      <c r="G298" s="45">
        <v>0.6</v>
      </c>
      <c r="H298" s="45">
        <v>0</v>
      </c>
      <c r="I298" s="92">
        <f t="shared" si="65"/>
        <v>3208.83</v>
      </c>
      <c r="J298" s="92">
        <f t="shared" si="66"/>
        <v>3240.7470200911025</v>
      </c>
      <c r="K298" s="92">
        <f t="shared" si="67"/>
        <v>3310.4518598565828</v>
      </c>
      <c r="L298" s="92">
        <f t="shared" si="68"/>
        <v>3410.2858508134755</v>
      </c>
      <c r="N298" s="66">
        <f t="shared" si="71"/>
        <v>-0.6</v>
      </c>
      <c r="O298" s="66">
        <f t="shared" si="71"/>
        <v>-0.6</v>
      </c>
      <c r="P298" s="66">
        <f t="shared" si="71"/>
        <v>-0.6</v>
      </c>
      <c r="Q298" s="66">
        <f t="shared" si="71"/>
        <v>-0.6</v>
      </c>
      <c r="R298" s="66">
        <f t="shared" si="71"/>
        <v>-0.6</v>
      </c>
      <c r="S298" s="41"/>
      <c r="T298" s="92">
        <v>3193.06</v>
      </c>
      <c r="U298" s="92">
        <f t="shared" si="72"/>
        <v>3208.23</v>
      </c>
      <c r="V298" s="92">
        <f t="shared" si="72"/>
        <v>3240.15</v>
      </c>
      <c r="W298" s="92">
        <f t="shared" si="72"/>
        <v>3309.85</v>
      </c>
      <c r="X298" s="92">
        <f t="shared" si="72"/>
        <v>3409.69</v>
      </c>
      <c r="Z298" s="74">
        <v>3174.38</v>
      </c>
      <c r="AA298" s="74">
        <v>-1</v>
      </c>
      <c r="AB298" s="74"/>
      <c r="AC298" s="74"/>
      <c r="AD298" s="74"/>
    </row>
    <row r="299" spans="1:30" x14ac:dyDescent="0.25">
      <c r="A299" s="79" t="s">
        <v>567</v>
      </c>
      <c r="B299" s="79" t="s">
        <v>959</v>
      </c>
      <c r="C299" s="75">
        <v>3697.5</v>
      </c>
      <c r="D299" s="75">
        <v>3697.5</v>
      </c>
      <c r="E299" s="76" t="str">
        <f t="shared" si="70"/>
        <v>Yes</v>
      </c>
      <c r="F299" s="76" t="s">
        <v>666</v>
      </c>
      <c r="G299" s="45">
        <v>0</v>
      </c>
      <c r="H299" s="45">
        <v>0</v>
      </c>
      <c r="I299" s="92">
        <f t="shared" si="65"/>
        <v>3697.5</v>
      </c>
      <c r="J299" s="92">
        <f t="shared" si="66"/>
        <v>3734.2776360190014</v>
      </c>
      <c r="K299" s="92">
        <f t="shared" si="67"/>
        <v>3814.5977667310876</v>
      </c>
      <c r="L299" s="92">
        <f t="shared" si="68"/>
        <v>3929.6353915236477</v>
      </c>
      <c r="N299" s="66">
        <f t="shared" si="71"/>
        <v>0</v>
      </c>
      <c r="O299" s="66">
        <f t="shared" si="71"/>
        <v>0</v>
      </c>
      <c r="P299" s="66">
        <f t="shared" si="71"/>
        <v>0</v>
      </c>
      <c r="Q299" s="66">
        <f t="shared" si="71"/>
        <v>0</v>
      </c>
      <c r="R299" s="66">
        <f t="shared" si="71"/>
        <v>0</v>
      </c>
      <c r="S299" s="41"/>
      <c r="T299" s="92">
        <v>3631.95</v>
      </c>
      <c r="U299" s="92">
        <f t="shared" si="72"/>
        <v>3697.5</v>
      </c>
      <c r="V299" s="92">
        <f t="shared" si="72"/>
        <v>3734.28</v>
      </c>
      <c r="W299" s="92">
        <f t="shared" si="72"/>
        <v>3814.6</v>
      </c>
      <c r="X299" s="92">
        <f t="shared" si="72"/>
        <v>3929.64</v>
      </c>
      <c r="Z299" s="74">
        <v>3646.93</v>
      </c>
      <c r="AA299" s="74">
        <v>0</v>
      </c>
      <c r="AB299" s="74"/>
      <c r="AC299" s="74"/>
      <c r="AD299" s="74"/>
    </row>
    <row r="300" spans="1:30" x14ac:dyDescent="0.25">
      <c r="A300" s="79" t="s">
        <v>569</v>
      </c>
      <c r="B300" s="79" t="s">
        <v>960</v>
      </c>
      <c r="C300" s="75">
        <v>855.25</v>
      </c>
      <c r="D300" s="75">
        <v>855.25</v>
      </c>
      <c r="E300" s="76" t="str">
        <f t="shared" si="70"/>
        <v>Yes</v>
      </c>
      <c r="F300" s="76" t="s">
        <v>666</v>
      </c>
      <c r="G300" s="45">
        <v>0</v>
      </c>
      <c r="H300" s="45">
        <v>0</v>
      </c>
      <c r="I300" s="92">
        <f t="shared" si="65"/>
        <v>855.25</v>
      </c>
      <c r="J300" s="92">
        <f t="shared" si="66"/>
        <v>863.75684873705234</v>
      </c>
      <c r="K300" s="92">
        <f t="shared" si="67"/>
        <v>882.33529141224142</v>
      </c>
      <c r="L300" s="92">
        <f t="shared" si="68"/>
        <v>908.94406182571993</v>
      </c>
      <c r="N300" s="66">
        <f t="shared" si="71"/>
        <v>0</v>
      </c>
      <c r="O300" s="66">
        <f t="shared" si="71"/>
        <v>0</v>
      </c>
      <c r="P300" s="66">
        <f t="shared" si="71"/>
        <v>0</v>
      </c>
      <c r="Q300" s="66">
        <f t="shared" si="71"/>
        <v>0</v>
      </c>
      <c r="R300" s="66">
        <f t="shared" si="71"/>
        <v>0</v>
      </c>
      <c r="S300" s="41"/>
      <c r="T300" s="92">
        <v>827.09</v>
      </c>
      <c r="U300" s="92">
        <f t="shared" si="72"/>
        <v>855.25</v>
      </c>
      <c r="V300" s="92">
        <f t="shared" si="72"/>
        <v>863.76</v>
      </c>
      <c r="W300" s="92">
        <f t="shared" si="72"/>
        <v>882.34</v>
      </c>
      <c r="X300" s="92">
        <f t="shared" si="72"/>
        <v>908.94</v>
      </c>
      <c r="Z300" s="74">
        <v>869.82</v>
      </c>
      <c r="AA300" s="74">
        <v>0</v>
      </c>
      <c r="AB300" s="74"/>
      <c r="AC300" s="74"/>
      <c r="AD300" s="74"/>
    </row>
    <row r="301" spans="1:30" x14ac:dyDescent="0.25">
      <c r="A301" s="79" t="s">
        <v>571</v>
      </c>
      <c r="B301" s="79" t="s">
        <v>961</v>
      </c>
      <c r="C301" s="75">
        <v>3567.94</v>
      </c>
      <c r="D301" s="75">
        <v>3567.94</v>
      </c>
      <c r="E301" s="76" t="str">
        <f t="shared" si="70"/>
        <v>Yes</v>
      </c>
      <c r="F301" s="76" t="s">
        <v>666</v>
      </c>
      <c r="G301" s="45">
        <v>0</v>
      </c>
      <c r="H301" s="45">
        <v>0</v>
      </c>
      <c r="I301" s="92">
        <f t="shared" si="65"/>
        <v>3567.94</v>
      </c>
      <c r="J301" s="92">
        <f t="shared" si="66"/>
        <v>3603.4289516315444</v>
      </c>
      <c r="K301" s="92">
        <f t="shared" si="67"/>
        <v>3680.9346736526077</v>
      </c>
      <c r="L301" s="92">
        <f t="shared" si="68"/>
        <v>3791.9413925173449</v>
      </c>
      <c r="N301" s="66">
        <f t="shared" si="71"/>
        <v>0</v>
      </c>
      <c r="O301" s="66">
        <f t="shared" si="71"/>
        <v>0</v>
      </c>
      <c r="P301" s="66">
        <f t="shared" si="71"/>
        <v>0</v>
      </c>
      <c r="Q301" s="66">
        <f t="shared" si="71"/>
        <v>0</v>
      </c>
      <c r="R301" s="66">
        <f t="shared" si="71"/>
        <v>0</v>
      </c>
      <c r="S301" s="41"/>
      <c r="T301" s="92">
        <v>3587.59</v>
      </c>
      <c r="U301" s="92">
        <f t="shared" si="72"/>
        <v>3567.94</v>
      </c>
      <c r="V301" s="92">
        <f t="shared" si="72"/>
        <v>3603.43</v>
      </c>
      <c r="W301" s="92">
        <f t="shared" si="72"/>
        <v>3680.93</v>
      </c>
      <c r="X301" s="92">
        <f t="shared" si="72"/>
        <v>3791.94</v>
      </c>
      <c r="Z301" s="74">
        <v>3675.02</v>
      </c>
      <c r="AA301" s="74">
        <v>0</v>
      </c>
      <c r="AB301" s="74"/>
      <c r="AC301" s="74"/>
      <c r="AD301" s="74"/>
    </row>
    <row r="302" spans="1:30" x14ac:dyDescent="0.25">
      <c r="A302" s="79" t="s">
        <v>573</v>
      </c>
      <c r="B302" s="79" t="s">
        <v>962</v>
      </c>
      <c r="C302" s="75">
        <v>6665.23</v>
      </c>
      <c r="D302" s="75">
        <v>6665.23</v>
      </c>
      <c r="E302" s="76" t="str">
        <f t="shared" si="70"/>
        <v>Yes</v>
      </c>
      <c r="F302" s="76" t="s">
        <v>666</v>
      </c>
      <c r="G302" s="45">
        <v>0</v>
      </c>
      <c r="H302" s="45">
        <v>0</v>
      </c>
      <c r="I302" s="92">
        <f t="shared" si="65"/>
        <v>6665.23</v>
      </c>
      <c r="J302" s="92">
        <f t="shared" si="66"/>
        <v>6731.5265254693513</v>
      </c>
      <c r="K302" s="92">
        <f t="shared" si="67"/>
        <v>6876.3141237996069</v>
      </c>
      <c r="L302" s="92">
        <f t="shared" si="68"/>
        <v>7083.6845708303345</v>
      </c>
      <c r="N302" s="66">
        <f t="shared" si="71"/>
        <v>0</v>
      </c>
      <c r="O302" s="66">
        <f t="shared" si="71"/>
        <v>0</v>
      </c>
      <c r="P302" s="66">
        <f t="shared" si="71"/>
        <v>0</v>
      </c>
      <c r="Q302" s="66">
        <f t="shared" si="71"/>
        <v>0</v>
      </c>
      <c r="R302" s="66">
        <f t="shared" si="71"/>
        <v>0</v>
      </c>
      <c r="S302" s="41"/>
      <c r="T302" s="92">
        <v>6694.32</v>
      </c>
      <c r="U302" s="92">
        <f t="shared" si="72"/>
        <v>6665.23</v>
      </c>
      <c r="V302" s="92">
        <f t="shared" si="72"/>
        <v>6731.53</v>
      </c>
      <c r="W302" s="92">
        <f t="shared" si="72"/>
        <v>6876.31</v>
      </c>
      <c r="X302" s="92">
        <f t="shared" si="72"/>
        <v>7083.68</v>
      </c>
      <c r="Z302" s="74">
        <v>6729.89</v>
      </c>
      <c r="AA302" s="74">
        <v>0</v>
      </c>
      <c r="AB302" s="74"/>
      <c r="AC302" s="74"/>
      <c r="AD302" s="74"/>
    </row>
    <row r="303" spans="1:30" x14ac:dyDescent="0.25">
      <c r="A303" s="86" t="s">
        <v>575</v>
      </c>
      <c r="B303" s="79" t="s">
        <v>963</v>
      </c>
      <c r="C303" s="75">
        <v>4240.6000000000004</v>
      </c>
      <c r="D303" s="80">
        <v>4379.08</v>
      </c>
      <c r="E303" s="76" t="str">
        <f t="shared" si="70"/>
        <v>Yes</v>
      </c>
      <c r="F303" s="76" t="s">
        <v>666</v>
      </c>
      <c r="G303" s="45">
        <v>0</v>
      </c>
      <c r="H303" s="45">
        <v>0</v>
      </c>
      <c r="I303" s="92">
        <f t="shared" si="65"/>
        <v>4379.08</v>
      </c>
      <c r="J303" s="92">
        <f t="shared" si="66"/>
        <v>4282.7796465996425</v>
      </c>
      <c r="K303" s="92">
        <f t="shared" si="67"/>
        <v>4374.8974414063159</v>
      </c>
      <c r="L303" s="92">
        <f t="shared" si="68"/>
        <v>4506.8321409858509</v>
      </c>
      <c r="N303" s="66">
        <f t="shared" si="71"/>
        <v>0</v>
      </c>
      <c r="O303" s="66">
        <f t="shared" si="71"/>
        <v>0</v>
      </c>
      <c r="P303" s="66">
        <f t="shared" si="71"/>
        <v>0</v>
      </c>
      <c r="Q303" s="66">
        <f t="shared" si="71"/>
        <v>0</v>
      </c>
      <c r="R303" s="66">
        <f t="shared" si="71"/>
        <v>0</v>
      </c>
      <c r="S303" s="41"/>
      <c r="T303" s="92">
        <v>4180.8500000000004</v>
      </c>
      <c r="U303" s="92">
        <f t="shared" si="72"/>
        <v>4379.08</v>
      </c>
      <c r="V303" s="92">
        <f t="shared" si="72"/>
        <v>4282.78</v>
      </c>
      <c r="W303" s="92">
        <f t="shared" si="72"/>
        <v>4374.8999999999996</v>
      </c>
      <c r="X303" s="92">
        <f t="shared" si="72"/>
        <v>4506.83</v>
      </c>
      <c r="Z303" s="74">
        <v>4202.3</v>
      </c>
      <c r="AA303" s="74">
        <v>0</v>
      </c>
      <c r="AB303" s="74"/>
      <c r="AC303" s="74"/>
      <c r="AD303" s="74"/>
    </row>
    <row r="304" spans="1:30" x14ac:dyDescent="0.25">
      <c r="A304" s="86" t="s">
        <v>577</v>
      </c>
      <c r="B304" s="79" t="s">
        <v>964</v>
      </c>
      <c r="C304" s="75">
        <v>1092.2</v>
      </c>
      <c r="D304" s="75">
        <v>1092.2</v>
      </c>
      <c r="E304" s="76" t="str">
        <f t="shared" si="70"/>
        <v>Yes</v>
      </c>
      <c r="F304" s="76" t="s">
        <v>666</v>
      </c>
      <c r="G304" s="45">
        <v>0</v>
      </c>
      <c r="H304" s="45">
        <v>0</v>
      </c>
      <c r="I304" s="92">
        <f t="shared" si="65"/>
        <v>1092.2</v>
      </c>
      <c r="J304" s="92">
        <f t="shared" si="66"/>
        <v>1103.0637008951869</v>
      </c>
      <c r="K304" s="92">
        <f t="shared" si="67"/>
        <v>1126.7893660104651</v>
      </c>
      <c r="L304" s="92">
        <f t="shared" si="68"/>
        <v>1160.7701892149096</v>
      </c>
      <c r="N304" s="66">
        <f t="shared" si="71"/>
        <v>0</v>
      </c>
      <c r="O304" s="66">
        <f t="shared" si="71"/>
        <v>0</v>
      </c>
      <c r="P304" s="66">
        <f t="shared" si="71"/>
        <v>0</v>
      </c>
      <c r="Q304" s="66">
        <f t="shared" si="71"/>
        <v>0</v>
      </c>
      <c r="R304" s="66">
        <f t="shared" si="71"/>
        <v>0</v>
      </c>
      <c r="S304" s="41"/>
      <c r="T304" s="92">
        <v>1123.95</v>
      </c>
      <c r="U304" s="92">
        <f t="shared" si="72"/>
        <v>1092.2</v>
      </c>
      <c r="V304" s="92">
        <f t="shared" si="72"/>
        <v>1103.06</v>
      </c>
      <c r="W304" s="92">
        <f t="shared" si="72"/>
        <v>1126.79</v>
      </c>
      <c r="X304" s="92">
        <f t="shared" si="72"/>
        <v>1160.77</v>
      </c>
      <c r="Z304" s="74">
        <v>1120.93</v>
      </c>
      <c r="AA304" s="74">
        <v>0</v>
      </c>
      <c r="AB304" s="74"/>
      <c r="AC304" s="74"/>
      <c r="AD304" s="74"/>
    </row>
    <row r="305" spans="1:30" x14ac:dyDescent="0.25">
      <c r="A305" s="86" t="s">
        <v>579</v>
      </c>
      <c r="B305" s="79" t="s">
        <v>965</v>
      </c>
      <c r="C305" s="75">
        <v>1439.97</v>
      </c>
      <c r="D305" s="75">
        <v>1439.97</v>
      </c>
      <c r="E305" s="76" t="str">
        <f t="shared" si="70"/>
        <v>Yes</v>
      </c>
      <c r="F305" s="76" t="s">
        <v>666</v>
      </c>
      <c r="G305" s="45">
        <v>0</v>
      </c>
      <c r="H305" s="45">
        <v>0</v>
      </c>
      <c r="I305" s="92">
        <f t="shared" si="65"/>
        <v>1439.97</v>
      </c>
      <c r="J305" s="92">
        <f t="shared" si="66"/>
        <v>1454.2928377385481</v>
      </c>
      <c r="K305" s="92">
        <f t="shared" si="67"/>
        <v>1485.5730483190709</v>
      </c>
      <c r="L305" s="92">
        <f t="shared" si="68"/>
        <v>1530.3737862697249</v>
      </c>
      <c r="N305" s="66">
        <f t="shared" si="71"/>
        <v>0</v>
      </c>
      <c r="O305" s="66">
        <f t="shared" si="71"/>
        <v>0</v>
      </c>
      <c r="P305" s="66">
        <f t="shared" si="71"/>
        <v>0</v>
      </c>
      <c r="Q305" s="66">
        <f t="shared" si="71"/>
        <v>0</v>
      </c>
      <c r="R305" s="66">
        <f t="shared" si="71"/>
        <v>0</v>
      </c>
      <c r="S305" s="41"/>
      <c r="T305" s="92">
        <v>1443.61</v>
      </c>
      <c r="U305" s="92">
        <f t="shared" si="72"/>
        <v>1439.97</v>
      </c>
      <c r="V305" s="92">
        <f t="shared" si="72"/>
        <v>1454.29</v>
      </c>
      <c r="W305" s="92">
        <f t="shared" si="72"/>
        <v>1485.57</v>
      </c>
      <c r="X305" s="92">
        <f t="shared" si="72"/>
        <v>1530.37</v>
      </c>
      <c r="Z305" s="74">
        <v>1428.43</v>
      </c>
      <c r="AA305" s="74">
        <v>0</v>
      </c>
      <c r="AB305" s="74"/>
      <c r="AC305" s="74"/>
      <c r="AD305" s="74"/>
    </row>
    <row r="306" spans="1:30" x14ac:dyDescent="0.25">
      <c r="A306" s="86" t="s">
        <v>581</v>
      </c>
      <c r="B306" s="79" t="s">
        <v>966</v>
      </c>
      <c r="C306" s="75">
        <v>1271.32</v>
      </c>
      <c r="D306" s="75">
        <v>1271.32</v>
      </c>
      <c r="E306" s="76" t="str">
        <f t="shared" si="70"/>
        <v>Yes</v>
      </c>
      <c r="F306" s="76" t="s">
        <v>666</v>
      </c>
      <c r="G306" s="45">
        <v>0</v>
      </c>
      <c r="H306" s="45">
        <v>0</v>
      </c>
      <c r="I306" s="92">
        <f t="shared" si="65"/>
        <v>1271.32</v>
      </c>
      <c r="J306" s="92">
        <f t="shared" si="66"/>
        <v>1283.9653398846995</v>
      </c>
      <c r="K306" s="92">
        <f t="shared" si="67"/>
        <v>1311.5819967006264</v>
      </c>
      <c r="L306" s="92">
        <f t="shared" si="68"/>
        <v>1351.1356500207826</v>
      </c>
      <c r="N306" s="66">
        <f t="shared" si="71"/>
        <v>0</v>
      </c>
      <c r="O306" s="66">
        <f t="shared" si="71"/>
        <v>0</v>
      </c>
      <c r="P306" s="66">
        <f t="shared" si="71"/>
        <v>0</v>
      </c>
      <c r="Q306" s="66">
        <f t="shared" si="71"/>
        <v>0</v>
      </c>
      <c r="R306" s="66">
        <f t="shared" si="71"/>
        <v>0</v>
      </c>
      <c r="S306" s="41"/>
      <c r="T306" s="92">
        <v>1286.54</v>
      </c>
      <c r="U306" s="92">
        <f t="shared" si="72"/>
        <v>1271.32</v>
      </c>
      <c r="V306" s="92">
        <f t="shared" si="72"/>
        <v>1283.97</v>
      </c>
      <c r="W306" s="92">
        <f t="shared" si="72"/>
        <v>1311.58</v>
      </c>
      <c r="X306" s="92">
        <f t="shared" si="72"/>
        <v>1351.14</v>
      </c>
      <c r="Z306" s="74">
        <v>1288.8900000000001</v>
      </c>
      <c r="AA306" s="74">
        <v>0</v>
      </c>
      <c r="AB306" s="74"/>
      <c r="AC306" s="74"/>
      <c r="AD306" s="74"/>
    </row>
    <row r="307" spans="1:30" x14ac:dyDescent="0.25">
      <c r="A307" t="s">
        <v>583</v>
      </c>
      <c r="B307" t="s">
        <v>967</v>
      </c>
      <c r="C307" s="75">
        <v>3268.81</v>
      </c>
      <c r="D307">
        <v>3268.81</v>
      </c>
      <c r="E307" s="76" t="str">
        <f t="shared" si="70"/>
        <v>Yes</v>
      </c>
      <c r="F307" s="76" t="s">
        <v>666</v>
      </c>
      <c r="G307" s="45">
        <v>0</v>
      </c>
      <c r="H307" s="45">
        <v>0</v>
      </c>
      <c r="I307" s="92">
        <f t="shared" si="65"/>
        <v>3268.81</v>
      </c>
      <c r="J307" s="92">
        <f t="shared" si="66"/>
        <v>3301.3236184977068</v>
      </c>
      <c r="K307" s="92">
        <f t="shared" si="67"/>
        <v>3372.331393067815</v>
      </c>
      <c r="L307" s="92">
        <f t="shared" si="68"/>
        <v>3474.0314980842227</v>
      </c>
      <c r="N307" s="66">
        <f t="shared" si="71"/>
        <v>0</v>
      </c>
      <c r="O307" s="66">
        <f t="shared" si="71"/>
        <v>0</v>
      </c>
      <c r="P307" s="66">
        <f t="shared" si="71"/>
        <v>0</v>
      </c>
      <c r="Q307" s="66">
        <f t="shared" si="71"/>
        <v>0</v>
      </c>
      <c r="R307" s="66">
        <f t="shared" si="71"/>
        <v>0</v>
      </c>
      <c r="S307" s="41"/>
      <c r="T307" s="92">
        <v>3347.65</v>
      </c>
      <c r="U307" s="92">
        <f t="shared" si="72"/>
        <v>3268.81</v>
      </c>
      <c r="V307" s="92">
        <f t="shared" si="72"/>
        <v>3301.32</v>
      </c>
      <c r="W307" s="92">
        <f t="shared" si="72"/>
        <v>3372.33</v>
      </c>
      <c r="X307" s="92">
        <f t="shared" si="72"/>
        <v>3474.03</v>
      </c>
      <c r="Z307" s="74">
        <v>3343.76</v>
      </c>
      <c r="AA307" s="74">
        <v>0</v>
      </c>
      <c r="AB307" s="74"/>
      <c r="AC307" s="74"/>
      <c r="AD307" s="74"/>
    </row>
    <row r="308" spans="1:30" x14ac:dyDescent="0.25">
      <c r="A308" t="s">
        <v>585</v>
      </c>
      <c r="B308" t="s">
        <v>968</v>
      </c>
      <c r="C308" s="75">
        <v>5347.88</v>
      </c>
      <c r="D308">
        <v>5347.88</v>
      </c>
      <c r="E308" s="76" t="str">
        <f t="shared" si="70"/>
        <v>Yes</v>
      </c>
      <c r="F308" s="76" t="s">
        <v>666</v>
      </c>
      <c r="G308" s="45">
        <v>0</v>
      </c>
      <c r="H308" s="45">
        <v>0</v>
      </c>
      <c r="I308" s="92">
        <f t="shared" si="65"/>
        <v>5347.88</v>
      </c>
      <c r="J308" s="92">
        <f t="shared" si="66"/>
        <v>5401.0733425593771</v>
      </c>
      <c r="K308" s="92">
        <f t="shared" si="67"/>
        <v>5517.2443826222716</v>
      </c>
      <c r="L308" s="92">
        <f t="shared" si="68"/>
        <v>5683.6290784642288</v>
      </c>
      <c r="N308" s="66">
        <f t="shared" si="71"/>
        <v>0</v>
      </c>
      <c r="O308" s="66">
        <f t="shared" si="71"/>
        <v>0</v>
      </c>
      <c r="P308" s="66">
        <f t="shared" si="71"/>
        <v>0</v>
      </c>
      <c r="Q308" s="66">
        <f t="shared" si="71"/>
        <v>0</v>
      </c>
      <c r="R308" s="66">
        <f t="shared" si="71"/>
        <v>0</v>
      </c>
      <c r="S308" s="41"/>
      <c r="T308" s="92">
        <v>5296.52</v>
      </c>
      <c r="U308" s="92">
        <f t="shared" si="72"/>
        <v>5347.88</v>
      </c>
      <c r="V308" s="92">
        <f t="shared" si="72"/>
        <v>5401.07</v>
      </c>
      <c r="W308" s="92">
        <f t="shared" si="72"/>
        <v>5517.24</v>
      </c>
      <c r="X308" s="92">
        <f t="shared" si="72"/>
        <v>5683.63</v>
      </c>
      <c r="Z308" s="74">
        <v>5277.67</v>
      </c>
      <c r="AA308" s="74">
        <v>0</v>
      </c>
      <c r="AB308" s="74"/>
      <c r="AC308" s="74"/>
      <c r="AD308" s="74"/>
    </row>
    <row r="309" spans="1:30" x14ac:dyDescent="0.25">
      <c r="A309" t="s">
        <v>587</v>
      </c>
      <c r="B309" t="s">
        <v>969</v>
      </c>
      <c r="C309" s="75">
        <v>864.4</v>
      </c>
      <c r="D309">
        <v>864.4</v>
      </c>
      <c r="E309" s="76" t="str">
        <f t="shared" si="70"/>
        <v>Yes</v>
      </c>
      <c r="F309" s="76" t="s">
        <v>666</v>
      </c>
      <c r="G309" s="45">
        <v>0</v>
      </c>
      <c r="H309" s="45">
        <v>0</v>
      </c>
      <c r="I309" s="92">
        <f t="shared" si="65"/>
        <v>864.4</v>
      </c>
      <c r="J309" s="92">
        <f t="shared" si="66"/>
        <v>872.99786033125747</v>
      </c>
      <c r="K309" s="92">
        <f t="shared" si="67"/>
        <v>891.77506681875639</v>
      </c>
      <c r="L309" s="92">
        <f t="shared" si="68"/>
        <v>918.66851451873981</v>
      </c>
      <c r="N309" s="66">
        <f t="shared" si="71"/>
        <v>0</v>
      </c>
      <c r="O309" s="66">
        <f t="shared" si="71"/>
        <v>0</v>
      </c>
      <c r="P309" s="66">
        <f t="shared" si="71"/>
        <v>0</v>
      </c>
      <c r="Q309" s="66">
        <f t="shared" si="71"/>
        <v>0</v>
      </c>
      <c r="R309" s="66">
        <f t="shared" si="71"/>
        <v>0</v>
      </c>
      <c r="S309" s="41"/>
      <c r="T309" s="92">
        <v>888.52</v>
      </c>
      <c r="U309" s="92">
        <f t="shared" si="72"/>
        <v>864.4</v>
      </c>
      <c r="V309" s="92">
        <f t="shared" si="72"/>
        <v>873</v>
      </c>
      <c r="W309" s="92">
        <f t="shared" si="72"/>
        <v>891.78</v>
      </c>
      <c r="X309" s="92">
        <f t="shared" si="72"/>
        <v>918.67</v>
      </c>
      <c r="Z309" s="74">
        <v>902.41</v>
      </c>
      <c r="AA309" s="74">
        <v>0</v>
      </c>
      <c r="AB309" s="74"/>
      <c r="AC309" s="74"/>
      <c r="AD309" s="74"/>
    </row>
    <row r="310" spans="1:30" x14ac:dyDescent="0.25">
      <c r="A310" t="s">
        <v>994</v>
      </c>
      <c r="B310" t="s">
        <v>995</v>
      </c>
      <c r="C310" s="75">
        <v>138.47999999999999</v>
      </c>
      <c r="D310" s="80">
        <v>0</v>
      </c>
      <c r="E310" s="76" t="str">
        <f t="shared" ref="E310" si="73">IF(C310&gt;100,"Yes","No")</f>
        <v>Yes</v>
      </c>
      <c r="F310" s="76" t="s">
        <v>666</v>
      </c>
      <c r="G310" s="45">
        <v>0</v>
      </c>
      <c r="H310" s="45">
        <v>0</v>
      </c>
      <c r="I310" s="92">
        <f t="shared" si="65"/>
        <v>0</v>
      </c>
      <c r="J310" s="92">
        <f t="shared" si="66"/>
        <v>139.85740825852909</v>
      </c>
      <c r="K310" s="92">
        <f t="shared" si="67"/>
        <v>142.86558451302801</v>
      </c>
      <c r="L310" s="92">
        <f t="shared" si="68"/>
        <v>147.17401190485322</v>
      </c>
      <c r="N310" s="66">
        <f t="shared" si="71"/>
        <v>0</v>
      </c>
      <c r="O310" s="66">
        <f t="shared" si="71"/>
        <v>0</v>
      </c>
      <c r="P310" s="66">
        <f t="shared" si="71"/>
        <v>0</v>
      </c>
      <c r="Q310" s="66">
        <f t="shared" si="71"/>
        <v>0</v>
      </c>
      <c r="R310" s="66">
        <f t="shared" si="71"/>
        <v>0</v>
      </c>
      <c r="S310" s="41"/>
      <c r="T310" s="92">
        <v>0</v>
      </c>
      <c r="U310" s="92">
        <f t="shared" si="72"/>
        <v>0</v>
      </c>
      <c r="V310" s="92">
        <f t="shared" si="72"/>
        <v>139.86000000000001</v>
      </c>
      <c r="W310" s="92">
        <f t="shared" si="72"/>
        <v>142.87</v>
      </c>
      <c r="X310" s="92">
        <f t="shared" si="72"/>
        <v>147.16999999999999</v>
      </c>
      <c r="Z310" s="74">
        <v>0</v>
      </c>
      <c r="AA310" s="74">
        <v>0</v>
      </c>
      <c r="AB310" s="74"/>
      <c r="AC310" s="74"/>
      <c r="AD310" s="74"/>
    </row>
    <row r="311" spans="1:30" x14ac:dyDescent="0.25">
      <c r="A311" s="64"/>
      <c r="B311" s="64"/>
      <c r="C311" s="75"/>
      <c r="D311" s="65"/>
      <c r="E311" s="76"/>
      <c r="F311" s="76"/>
      <c r="G311" s="45"/>
      <c r="H311" s="45"/>
      <c r="I311" s="66"/>
      <c r="J311" s="66"/>
      <c r="K311" s="66"/>
      <c r="L311" s="66"/>
      <c r="N311" s="66"/>
      <c r="O311" s="66"/>
      <c r="P311" s="66"/>
      <c r="Q311" s="66"/>
      <c r="R311" s="66"/>
      <c r="S311" s="41"/>
      <c r="T311" s="74"/>
      <c r="U311" s="74"/>
      <c r="V311" s="74"/>
      <c r="W311" s="74"/>
      <c r="X311" s="74"/>
      <c r="Z311" s="74"/>
      <c r="AA311" s="74"/>
      <c r="AB311" s="74"/>
      <c r="AC311" s="74"/>
      <c r="AD311" s="74"/>
    </row>
    <row r="312" spans="1:30" x14ac:dyDescent="0.25">
      <c r="A312" s="67"/>
      <c r="B312" s="64"/>
      <c r="C312" s="75"/>
      <c r="D312" s="65"/>
      <c r="E312" s="76"/>
      <c r="F312" s="76"/>
      <c r="G312" s="45"/>
      <c r="H312" s="45"/>
      <c r="I312" s="66"/>
      <c r="J312" s="66"/>
      <c r="K312" s="66"/>
      <c r="L312" s="66"/>
      <c r="N312" s="66"/>
      <c r="O312" s="66"/>
      <c r="P312" s="66"/>
      <c r="Q312" s="66"/>
      <c r="R312" s="66"/>
      <c r="S312" s="41"/>
      <c r="T312" s="74"/>
      <c r="U312" s="74"/>
      <c r="V312" s="74"/>
      <c r="W312" s="74"/>
      <c r="X312" s="74"/>
      <c r="Z312" s="74"/>
      <c r="AA312" s="74"/>
      <c r="AB312" s="74"/>
      <c r="AC312" s="74"/>
      <c r="AD312" s="74"/>
    </row>
    <row r="313" spans="1:30" x14ac:dyDescent="0.25">
      <c r="A313" s="67"/>
      <c r="B313" s="64"/>
      <c r="C313" s="75"/>
      <c r="D313" s="65"/>
      <c r="E313" s="76"/>
      <c r="F313" s="76"/>
      <c r="G313" s="45"/>
      <c r="H313" s="45"/>
      <c r="I313" s="66"/>
      <c r="J313" s="66"/>
      <c r="K313" s="66"/>
      <c r="L313" s="66"/>
      <c r="N313" s="66"/>
      <c r="O313" s="66"/>
      <c r="P313" s="66"/>
      <c r="Q313" s="66"/>
      <c r="R313" s="66"/>
      <c r="S313" s="41"/>
      <c r="T313" s="74"/>
      <c r="U313" s="74"/>
      <c r="V313" s="74"/>
      <c r="W313" s="74"/>
      <c r="X313" s="74"/>
      <c r="Z313" s="74"/>
      <c r="AA313" s="74"/>
      <c r="AB313" s="74"/>
      <c r="AC313" s="74"/>
      <c r="AD313" s="74"/>
    </row>
    <row r="314" spans="1:30" x14ac:dyDescent="0.25">
      <c r="A314" s="67"/>
      <c r="B314" s="64"/>
      <c r="C314" s="75"/>
      <c r="D314" s="65"/>
      <c r="E314" s="76"/>
      <c r="F314" s="76"/>
      <c r="G314" s="45"/>
      <c r="H314" s="45"/>
      <c r="I314" s="66"/>
      <c r="J314" s="66"/>
      <c r="K314" s="66"/>
      <c r="L314" s="66"/>
      <c r="N314" s="66"/>
      <c r="O314" s="66"/>
      <c r="P314" s="66"/>
      <c r="Q314" s="66"/>
      <c r="R314" s="66"/>
      <c r="S314" s="41"/>
      <c r="T314" s="74"/>
      <c r="U314" s="74"/>
      <c r="V314" s="74"/>
      <c r="W314" s="74"/>
      <c r="X314" s="74"/>
      <c r="Z314" s="74"/>
      <c r="AA314" s="74"/>
      <c r="AB314" s="74"/>
      <c r="AC314" s="74"/>
      <c r="AD314" s="74"/>
    </row>
    <row r="315" spans="1:30" x14ac:dyDescent="0.25">
      <c r="A315" s="67"/>
      <c r="B315" s="64"/>
      <c r="C315" s="75"/>
      <c r="D315" s="65"/>
      <c r="E315" s="76"/>
      <c r="F315" s="76"/>
      <c r="G315" s="45"/>
      <c r="H315" s="45"/>
      <c r="I315" s="66"/>
      <c r="J315" s="66"/>
      <c r="K315" s="66"/>
      <c r="L315" s="66"/>
      <c r="N315" s="66"/>
      <c r="O315" s="66"/>
      <c r="P315" s="66"/>
      <c r="Q315" s="66"/>
      <c r="R315" s="66"/>
      <c r="S315" s="41"/>
      <c r="T315" s="74"/>
      <c r="U315" s="74"/>
      <c r="V315" s="74"/>
      <c r="W315" s="74"/>
      <c r="X315" s="74"/>
      <c r="Z315" s="74"/>
      <c r="AA315" s="74"/>
      <c r="AB315" s="74"/>
      <c r="AC315" s="74"/>
      <c r="AD315" s="74"/>
    </row>
    <row r="316" spans="1:30" x14ac:dyDescent="0.25">
      <c r="C316"/>
      <c r="E316" s="76"/>
      <c r="F316" s="76"/>
      <c r="G316" s="45"/>
      <c r="H316" s="45"/>
      <c r="I316" s="66"/>
      <c r="J316" s="66"/>
      <c r="K316" s="66"/>
      <c r="L316" s="66"/>
      <c r="N316" s="66"/>
      <c r="O316" s="66"/>
      <c r="P316" s="66"/>
      <c r="Q316" s="66"/>
      <c r="R316" s="66"/>
      <c r="S316" s="41"/>
      <c r="T316" s="74"/>
      <c r="U316" s="74"/>
      <c r="V316" s="74"/>
      <c r="W316" s="74"/>
      <c r="X316" s="74"/>
      <c r="Z316" s="74"/>
      <c r="AA316" s="74"/>
      <c r="AB316" s="74"/>
      <c r="AC316" s="74"/>
      <c r="AD316" s="74"/>
    </row>
    <row r="317" spans="1:30" x14ac:dyDescent="0.25">
      <c r="C317"/>
      <c r="E317" s="76"/>
      <c r="F317" s="76"/>
      <c r="G317" s="45"/>
      <c r="H317" s="45"/>
      <c r="I317" s="66"/>
      <c r="J317" s="66"/>
      <c r="K317" s="66"/>
      <c r="L317" s="66"/>
      <c r="N317" s="66"/>
      <c r="O317" s="66"/>
      <c r="P317" s="66"/>
      <c r="Q317" s="66"/>
      <c r="R317" s="66"/>
      <c r="S317" s="41"/>
      <c r="T317" s="74"/>
      <c r="U317" s="74"/>
      <c r="V317" s="74"/>
      <c r="W317" s="74"/>
      <c r="X317" s="74"/>
      <c r="Z317" s="74"/>
      <c r="AA317" s="74"/>
      <c r="AB317" s="74"/>
      <c r="AC317" s="74"/>
      <c r="AD317" s="74"/>
    </row>
    <row r="318" spans="1:30" x14ac:dyDescent="0.25">
      <c r="C318"/>
      <c r="E318" s="76"/>
      <c r="F318" s="76"/>
      <c r="G318" s="45"/>
      <c r="H318" s="45"/>
      <c r="I318" s="66"/>
      <c r="J318" s="66"/>
      <c r="K318" s="66"/>
      <c r="L318" s="66"/>
      <c r="N318" s="66"/>
      <c r="O318" s="66"/>
      <c r="P318" s="66"/>
      <c r="Q318" s="66"/>
      <c r="R318" s="66"/>
      <c r="S318" s="41"/>
      <c r="T318" s="74"/>
      <c r="U318" s="74"/>
      <c r="V318" s="74"/>
      <c r="W318" s="74"/>
      <c r="X318" s="74"/>
      <c r="Z318" s="74"/>
      <c r="AA318" s="74"/>
      <c r="AB318" s="74"/>
      <c r="AC318" s="74"/>
      <c r="AD318" s="74"/>
    </row>
  </sheetData>
  <autoFilter ref="A8:AA318"/>
  <mergeCells count="1">
    <mergeCell ref="N5:Q5"/>
  </mergeCells>
  <conditionalFormatting sqref="A6:A8 A311:A315">
    <cfRule type="duplicateValues" dxfId="4" priority="4"/>
  </conditionalFormatting>
  <conditionalFormatting sqref="A201">
    <cfRule type="duplicateValues" dxfId="3" priority="2"/>
  </conditionalFormatting>
  <conditionalFormatting sqref="A202:A306 A9:A200">
    <cfRule type="duplicateValues" dxfId="2" priority="3"/>
  </conditionalFormatting>
  <conditionalFormatting sqref="A5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 x14ac:dyDescent="0.25"/>
  <cols>
    <col min="2" max="2" width="20.42578125" bestFit="1" customWidth="1"/>
    <col min="3" max="8" width="14.28515625" bestFit="1" customWidth="1"/>
  </cols>
  <sheetData>
    <row r="1" spans="1:8" x14ac:dyDescent="0.25">
      <c r="A1" t="s">
        <v>609</v>
      </c>
      <c r="B1" t="s">
        <v>596</v>
      </c>
      <c r="C1" s="77">
        <v>2019</v>
      </c>
      <c r="D1" s="77">
        <v>2020</v>
      </c>
      <c r="E1" s="77">
        <v>2021</v>
      </c>
      <c r="F1" s="77">
        <v>2022</v>
      </c>
      <c r="G1" s="77">
        <v>2023</v>
      </c>
      <c r="H1" s="77">
        <v>2024</v>
      </c>
    </row>
    <row r="2" spans="1:8" x14ac:dyDescent="0.25">
      <c r="A2" t="s">
        <v>640</v>
      </c>
      <c r="B2" t="s">
        <v>641</v>
      </c>
      <c r="C2" s="20">
        <f>SUM(C3:C297)</f>
        <v>2243795589</v>
      </c>
      <c r="D2" s="20">
        <f>SUM(D3:D297)</f>
        <v>2276315760</v>
      </c>
      <c r="E2" s="20">
        <f t="shared" ref="E2:G2" si="0">SUM(E3:E297)</f>
        <v>2349873444</v>
      </c>
      <c r="F2" s="20">
        <f t="shared" si="0"/>
        <v>2177713161</v>
      </c>
      <c r="G2" s="20">
        <f t="shared" si="0"/>
        <v>607320278</v>
      </c>
      <c r="H2" s="20">
        <f t="shared" ref="H2" si="1">SUM(H3:H297)</f>
        <v>519733112</v>
      </c>
    </row>
    <row r="3" spans="1:8" x14ac:dyDescent="0.25">
      <c r="A3" t="s">
        <v>136</v>
      </c>
      <c r="B3" t="s">
        <v>137</v>
      </c>
      <c r="C3" s="2">
        <v>5200000</v>
      </c>
      <c r="D3" s="2">
        <v>5200000</v>
      </c>
      <c r="E3" s="2">
        <v>5200000</v>
      </c>
      <c r="F3" s="2">
        <v>5200000</v>
      </c>
      <c r="G3" s="2">
        <v>5200000</v>
      </c>
      <c r="H3" s="2">
        <v>5200000</v>
      </c>
    </row>
    <row r="4" spans="1:8" x14ac:dyDescent="0.25">
      <c r="A4" t="s">
        <v>265</v>
      </c>
      <c r="B4" t="s">
        <v>266</v>
      </c>
      <c r="C4" s="2">
        <v>683833</v>
      </c>
      <c r="D4" s="2">
        <v>718025</v>
      </c>
      <c r="E4" s="2">
        <v>906687</v>
      </c>
      <c r="F4" s="2">
        <v>1015489</v>
      </c>
      <c r="G4" s="2">
        <v>0</v>
      </c>
      <c r="H4" s="2">
        <v>0</v>
      </c>
    </row>
    <row r="5" spans="1:8" x14ac:dyDescent="0.25">
      <c r="A5" t="s">
        <v>287</v>
      </c>
      <c r="B5" t="s">
        <v>288</v>
      </c>
      <c r="C5" s="2">
        <v>210000</v>
      </c>
      <c r="D5" s="2">
        <v>215000</v>
      </c>
      <c r="E5" s="2">
        <v>215000</v>
      </c>
      <c r="F5" s="2">
        <v>215000</v>
      </c>
      <c r="G5" s="2">
        <v>0</v>
      </c>
      <c r="H5" s="2">
        <v>0</v>
      </c>
    </row>
    <row r="6" spans="1:8" x14ac:dyDescent="0.25">
      <c r="A6" t="s">
        <v>391</v>
      </c>
      <c r="B6" t="s">
        <v>392</v>
      </c>
      <c r="C6" s="2">
        <v>7623438</v>
      </c>
      <c r="D6" s="2">
        <v>7852141</v>
      </c>
      <c r="E6" s="2">
        <v>8087705</v>
      </c>
      <c r="F6" s="2">
        <v>8330336</v>
      </c>
      <c r="G6" s="2">
        <v>0</v>
      </c>
      <c r="H6" s="2">
        <v>0</v>
      </c>
    </row>
    <row r="7" spans="1:8" x14ac:dyDescent="0.25">
      <c r="A7" t="s">
        <v>415</v>
      </c>
      <c r="B7" t="s">
        <v>416</v>
      </c>
      <c r="C7" s="2">
        <v>14541698</v>
      </c>
      <c r="D7" s="2">
        <v>15123366</v>
      </c>
      <c r="E7" s="2">
        <v>8950000</v>
      </c>
      <c r="F7" s="2">
        <v>9200000</v>
      </c>
      <c r="G7" s="2">
        <v>9500000</v>
      </c>
      <c r="H7" s="2">
        <v>9750000</v>
      </c>
    </row>
    <row r="8" spans="1:8" x14ac:dyDescent="0.25">
      <c r="A8" t="s">
        <v>12</v>
      </c>
      <c r="B8" t="s">
        <v>13</v>
      </c>
      <c r="C8" s="2">
        <v>652000</v>
      </c>
      <c r="D8" s="2">
        <v>635000</v>
      </c>
      <c r="E8" s="2">
        <v>648000</v>
      </c>
      <c r="F8" s="2">
        <v>0</v>
      </c>
      <c r="G8" s="2">
        <v>0</v>
      </c>
      <c r="H8" s="2">
        <v>0</v>
      </c>
    </row>
    <row r="9" spans="1:8" x14ac:dyDescent="0.25">
      <c r="A9" t="s">
        <v>199</v>
      </c>
      <c r="B9" t="s">
        <v>200</v>
      </c>
      <c r="C9" s="2">
        <v>45400000</v>
      </c>
      <c r="D9" s="2">
        <v>47750000</v>
      </c>
      <c r="E9" s="2">
        <v>37652132</v>
      </c>
      <c r="F9" s="2">
        <v>41187668</v>
      </c>
      <c r="G9" s="2">
        <v>45055190</v>
      </c>
      <c r="H9" s="2">
        <v>49285872</v>
      </c>
    </row>
    <row r="10" spans="1:8" x14ac:dyDescent="0.25">
      <c r="A10" t="s">
        <v>217</v>
      </c>
      <c r="B10" t="s">
        <v>218</v>
      </c>
      <c r="C10" s="2">
        <v>10600000</v>
      </c>
      <c r="D10" s="2">
        <v>10800000</v>
      </c>
      <c r="E10" s="2">
        <v>11000000</v>
      </c>
      <c r="F10" s="2">
        <v>0</v>
      </c>
      <c r="G10" s="2">
        <v>0</v>
      </c>
      <c r="H10" s="2">
        <v>0</v>
      </c>
    </row>
    <row r="11" spans="1:8" x14ac:dyDescent="0.25">
      <c r="A11" t="s">
        <v>64</v>
      </c>
      <c r="B11" t="s">
        <v>65</v>
      </c>
      <c r="C11" s="2">
        <v>33260000</v>
      </c>
      <c r="D11" s="2">
        <v>34930000</v>
      </c>
      <c r="E11" s="2">
        <v>36670000</v>
      </c>
      <c r="F11" s="2">
        <v>0</v>
      </c>
      <c r="G11" s="2">
        <v>0</v>
      </c>
      <c r="H11" s="2">
        <v>0</v>
      </c>
    </row>
    <row r="12" spans="1:8" x14ac:dyDescent="0.25">
      <c r="A12" t="s">
        <v>194</v>
      </c>
      <c r="B12" t="s">
        <v>195</v>
      </c>
      <c r="C12" s="2">
        <v>68000000</v>
      </c>
      <c r="D12" s="2">
        <v>74000000</v>
      </c>
      <c r="E12" s="2">
        <v>79000000</v>
      </c>
      <c r="F12" s="2">
        <v>83000000</v>
      </c>
      <c r="G12" s="2">
        <v>0</v>
      </c>
      <c r="H12" s="2">
        <v>0</v>
      </c>
    </row>
    <row r="13" spans="1:8" x14ac:dyDescent="0.25">
      <c r="A13" t="s">
        <v>519</v>
      </c>
      <c r="B13" t="s">
        <v>520</v>
      </c>
      <c r="C13" s="2">
        <v>34900000</v>
      </c>
      <c r="D13" s="2">
        <v>35900000</v>
      </c>
      <c r="E13" s="2">
        <v>31000000</v>
      </c>
      <c r="F13" s="2">
        <v>32000000</v>
      </c>
      <c r="G13" s="2">
        <v>33500000</v>
      </c>
      <c r="H13" s="2">
        <v>35000000</v>
      </c>
    </row>
    <row r="14" spans="1:8" x14ac:dyDescent="0.25">
      <c r="A14" t="s">
        <v>2</v>
      </c>
      <c r="B14" t="s">
        <v>3</v>
      </c>
      <c r="C14" s="2">
        <v>40000</v>
      </c>
      <c r="D14" s="2">
        <v>40000</v>
      </c>
      <c r="E14" s="2">
        <v>50000</v>
      </c>
      <c r="F14" s="2">
        <v>50000</v>
      </c>
      <c r="G14" s="2">
        <v>0</v>
      </c>
      <c r="H14" s="2">
        <v>0</v>
      </c>
    </row>
    <row r="15" spans="1:8" x14ac:dyDescent="0.25">
      <c r="A15" t="s">
        <v>369</v>
      </c>
      <c r="B15" t="s">
        <v>370</v>
      </c>
      <c r="C15" s="2">
        <v>25500000</v>
      </c>
      <c r="D15" s="2">
        <v>29500000</v>
      </c>
      <c r="E15" s="2">
        <v>34000000</v>
      </c>
      <c r="F15" s="2">
        <v>39000000</v>
      </c>
      <c r="G15" s="2">
        <v>0</v>
      </c>
      <c r="H15" s="2">
        <v>0</v>
      </c>
    </row>
    <row r="16" spans="1:8" x14ac:dyDescent="0.25">
      <c r="A16" t="s">
        <v>239</v>
      </c>
      <c r="B16" t="s">
        <v>240</v>
      </c>
      <c r="C16" s="2">
        <v>300000</v>
      </c>
      <c r="D16" s="2">
        <v>300000</v>
      </c>
      <c r="E16" s="2">
        <v>300000</v>
      </c>
      <c r="F16" s="2">
        <v>0</v>
      </c>
      <c r="G16" s="2">
        <v>0</v>
      </c>
      <c r="H16" s="2">
        <v>0</v>
      </c>
    </row>
    <row r="17" spans="1:8" x14ac:dyDescent="0.25">
      <c r="A17" t="s">
        <v>523</v>
      </c>
      <c r="B17" t="s">
        <v>524</v>
      </c>
      <c r="C17" s="2">
        <v>7340000</v>
      </c>
      <c r="D17" s="2">
        <v>7500000</v>
      </c>
      <c r="E17" s="2">
        <v>6000000</v>
      </c>
      <c r="F17" s="2">
        <v>6400000</v>
      </c>
      <c r="G17" s="2">
        <v>6800000</v>
      </c>
      <c r="H17" s="2">
        <v>7250000</v>
      </c>
    </row>
    <row r="18" spans="1:8" x14ac:dyDescent="0.25">
      <c r="A18" t="s">
        <v>269</v>
      </c>
      <c r="B18" t="s">
        <v>270</v>
      </c>
      <c r="C18" s="2">
        <v>250000</v>
      </c>
      <c r="D18" s="2">
        <v>250000</v>
      </c>
      <c r="E18" s="2">
        <v>250000</v>
      </c>
      <c r="F18" s="2">
        <v>250000</v>
      </c>
      <c r="G18" s="2">
        <v>0</v>
      </c>
      <c r="H18" s="2">
        <v>0</v>
      </c>
    </row>
    <row r="19" spans="1:8" x14ac:dyDescent="0.25">
      <c r="A19" t="s">
        <v>215</v>
      </c>
      <c r="B19" t="s">
        <v>216</v>
      </c>
      <c r="C19" s="2">
        <v>6652154</v>
      </c>
      <c r="D19" s="2">
        <v>8647800</v>
      </c>
      <c r="E19" s="2">
        <v>12787991</v>
      </c>
      <c r="F19" s="2">
        <v>13466996</v>
      </c>
      <c r="G19" s="2">
        <v>13851143</v>
      </c>
      <c r="H19" s="2">
        <v>14543700</v>
      </c>
    </row>
    <row r="20" spans="1:8" x14ac:dyDescent="0.25">
      <c r="A20" t="s">
        <v>319</v>
      </c>
      <c r="B20" t="s">
        <v>320</v>
      </c>
      <c r="C20" s="2">
        <v>672176</v>
      </c>
      <c r="D20" s="2">
        <v>672176</v>
      </c>
      <c r="E20" s="2">
        <v>931940</v>
      </c>
      <c r="F20" s="2">
        <v>1144955</v>
      </c>
      <c r="G20" s="2">
        <v>1384679</v>
      </c>
      <c r="H20" s="2">
        <v>1488530</v>
      </c>
    </row>
    <row r="21" spans="1:8" x14ac:dyDescent="0.25">
      <c r="A21" t="s">
        <v>86</v>
      </c>
      <c r="B21" t="s">
        <v>87</v>
      </c>
      <c r="C21" s="2">
        <v>285134</v>
      </c>
      <c r="D21" s="2">
        <v>287985</v>
      </c>
      <c r="E21" s="2">
        <v>280674</v>
      </c>
      <c r="F21" s="2">
        <v>297515</v>
      </c>
      <c r="G21" s="2">
        <v>315366</v>
      </c>
      <c r="H21" s="2">
        <v>334287</v>
      </c>
    </row>
    <row r="22" spans="1:8" x14ac:dyDescent="0.25">
      <c r="A22" t="s">
        <v>170</v>
      </c>
      <c r="B22" t="s">
        <v>171</v>
      </c>
      <c r="C22" s="2">
        <v>314681</v>
      </c>
      <c r="D22" s="2">
        <v>320975</v>
      </c>
      <c r="E22" s="2">
        <v>320975</v>
      </c>
      <c r="F22" s="2">
        <v>327395</v>
      </c>
      <c r="G22" s="2">
        <v>0</v>
      </c>
      <c r="H22" s="2">
        <v>0</v>
      </c>
    </row>
    <row r="23" spans="1:8" x14ac:dyDescent="0.25">
      <c r="A23" t="s">
        <v>387</v>
      </c>
      <c r="B23" t="s">
        <v>388</v>
      </c>
      <c r="C23" s="2">
        <v>9100000</v>
      </c>
      <c r="D23" s="2">
        <v>9200000</v>
      </c>
      <c r="E23" s="2">
        <v>10258000</v>
      </c>
      <c r="F23" s="2">
        <v>10566000</v>
      </c>
      <c r="G23" s="2">
        <v>0</v>
      </c>
      <c r="H23" s="2">
        <v>0</v>
      </c>
    </row>
    <row r="24" spans="1:8" x14ac:dyDescent="0.25">
      <c r="A24" t="s">
        <v>62</v>
      </c>
      <c r="B24" t="s">
        <v>63</v>
      </c>
      <c r="C24" s="2">
        <v>16583000</v>
      </c>
      <c r="D24" s="2">
        <v>17080000</v>
      </c>
      <c r="E24" s="2">
        <v>17593000</v>
      </c>
      <c r="F24" s="2">
        <v>0</v>
      </c>
      <c r="G24" s="2">
        <v>0</v>
      </c>
      <c r="H24" s="2">
        <v>0</v>
      </c>
    </row>
    <row r="25" spans="1:8" x14ac:dyDescent="0.25">
      <c r="A25" t="s">
        <v>46</v>
      </c>
      <c r="B25" t="s">
        <v>47</v>
      </c>
      <c r="C25" s="2">
        <v>275000</v>
      </c>
      <c r="D25" s="2">
        <v>275000</v>
      </c>
      <c r="E25" s="2">
        <v>360000</v>
      </c>
      <c r="F25" s="2">
        <v>361800</v>
      </c>
      <c r="G25" s="2">
        <v>361981</v>
      </c>
      <c r="H25" s="2">
        <v>362162</v>
      </c>
    </row>
    <row r="26" spans="1:8" x14ac:dyDescent="0.25">
      <c r="A26" t="s">
        <v>353</v>
      </c>
      <c r="B26" t="s">
        <v>354</v>
      </c>
      <c r="C26" s="2">
        <v>607000</v>
      </c>
      <c r="D26" s="2">
        <v>619000</v>
      </c>
      <c r="E26" s="2">
        <v>383145</v>
      </c>
      <c r="F26" s="2">
        <v>410950</v>
      </c>
      <c r="G26" s="2">
        <v>441485</v>
      </c>
      <c r="H26" s="2">
        <v>480828</v>
      </c>
    </row>
    <row r="27" spans="1:8" x14ac:dyDescent="0.25">
      <c r="A27" t="s">
        <v>36</v>
      </c>
      <c r="B27" t="s">
        <v>37</v>
      </c>
      <c r="C27" s="2">
        <v>3195365</v>
      </c>
      <c r="D27" s="2">
        <v>3227319</v>
      </c>
      <c r="E27" s="2">
        <v>3259592</v>
      </c>
      <c r="F27" s="2">
        <v>0</v>
      </c>
      <c r="G27" s="2">
        <v>0</v>
      </c>
      <c r="H27" s="2">
        <v>0</v>
      </c>
    </row>
    <row r="28" spans="1:8" x14ac:dyDescent="0.25">
      <c r="A28" t="s">
        <v>34</v>
      </c>
      <c r="B28" t="s">
        <v>35</v>
      </c>
      <c r="C28" s="2">
        <v>1462859</v>
      </c>
      <c r="D28" s="2">
        <v>1682288</v>
      </c>
      <c r="E28" s="2">
        <v>1673883</v>
      </c>
      <c r="F28" s="2">
        <v>2065314</v>
      </c>
      <c r="G28" s="2">
        <v>2508661</v>
      </c>
      <c r="H28" s="2">
        <v>2709354</v>
      </c>
    </row>
    <row r="29" spans="1:8" x14ac:dyDescent="0.25">
      <c r="A29" t="s">
        <v>76</v>
      </c>
      <c r="B29" t="s">
        <v>77</v>
      </c>
      <c r="C29" s="2">
        <v>1455000</v>
      </c>
      <c r="D29" s="2">
        <v>1605000</v>
      </c>
      <c r="E29" s="2">
        <v>2375000</v>
      </c>
      <c r="F29" s="2">
        <v>2575000</v>
      </c>
      <c r="G29" s="2">
        <v>0</v>
      </c>
      <c r="H29" s="2">
        <v>0</v>
      </c>
    </row>
    <row r="30" spans="1:8" x14ac:dyDescent="0.25">
      <c r="A30" t="s">
        <v>241</v>
      </c>
      <c r="B30" t="s">
        <v>242</v>
      </c>
      <c r="C30" s="2">
        <v>225000</v>
      </c>
      <c r="D30" s="2">
        <v>225000</v>
      </c>
      <c r="E30" s="2">
        <v>295000</v>
      </c>
      <c r="F30" s="2">
        <v>295000</v>
      </c>
      <c r="G30" s="2">
        <v>0</v>
      </c>
      <c r="H30" s="2">
        <v>0</v>
      </c>
    </row>
    <row r="31" spans="1:8" x14ac:dyDescent="0.25">
      <c r="A31" t="s">
        <v>221</v>
      </c>
      <c r="B31" t="s">
        <v>222</v>
      </c>
      <c r="C31" s="2">
        <v>22900000</v>
      </c>
      <c r="D31" s="2">
        <v>18000000</v>
      </c>
      <c r="E31" s="2">
        <v>18000000</v>
      </c>
      <c r="F31" s="2">
        <v>18000000</v>
      </c>
      <c r="G31" s="2">
        <v>0</v>
      </c>
      <c r="H31" s="2">
        <v>0</v>
      </c>
    </row>
    <row r="32" spans="1:8" x14ac:dyDescent="0.25">
      <c r="A32" t="s">
        <v>447</v>
      </c>
      <c r="B32" t="s">
        <v>448</v>
      </c>
      <c r="C32" s="2">
        <v>13646750</v>
      </c>
      <c r="D32" s="2">
        <v>14738500</v>
      </c>
      <c r="E32" s="2">
        <v>27665500</v>
      </c>
      <c r="F32" s="2">
        <v>0</v>
      </c>
      <c r="G32" s="2">
        <v>0</v>
      </c>
      <c r="H32" s="2">
        <v>0</v>
      </c>
    </row>
    <row r="33" spans="1:8" x14ac:dyDescent="0.25">
      <c r="A33" t="s">
        <v>281</v>
      </c>
      <c r="B33" t="s">
        <v>282</v>
      </c>
      <c r="C33" s="2">
        <v>3300000</v>
      </c>
      <c r="D33" s="2">
        <v>3500000</v>
      </c>
      <c r="E33" s="2">
        <v>0</v>
      </c>
      <c r="F33" s="2">
        <v>0</v>
      </c>
      <c r="G33" s="2">
        <v>0</v>
      </c>
      <c r="H33" s="2">
        <v>0</v>
      </c>
    </row>
    <row r="34" spans="1:8" x14ac:dyDescent="0.25">
      <c r="A34" t="s">
        <v>277</v>
      </c>
      <c r="B34" t="s">
        <v>278</v>
      </c>
      <c r="C34" s="2">
        <v>5000000</v>
      </c>
      <c r="D34" s="2">
        <v>5100000</v>
      </c>
      <c r="E34" s="2">
        <v>5215000</v>
      </c>
      <c r="F34" s="2">
        <v>5415000</v>
      </c>
      <c r="G34" s="2">
        <v>5650000</v>
      </c>
      <c r="H34" s="2">
        <v>5850000</v>
      </c>
    </row>
    <row r="35" spans="1:8" x14ac:dyDescent="0.25">
      <c r="A35" t="s">
        <v>451</v>
      </c>
      <c r="B35" t="s">
        <v>452</v>
      </c>
      <c r="C35" s="2">
        <v>5800000</v>
      </c>
      <c r="D35" s="2">
        <v>6400000</v>
      </c>
      <c r="E35" s="2">
        <v>7000000</v>
      </c>
      <c r="F35" s="2">
        <v>0</v>
      </c>
      <c r="G35" s="2">
        <v>0</v>
      </c>
      <c r="H35" s="2">
        <v>0</v>
      </c>
    </row>
    <row r="36" spans="1:8" x14ac:dyDescent="0.25">
      <c r="A36" t="s">
        <v>465</v>
      </c>
      <c r="B36" t="s">
        <v>466</v>
      </c>
      <c r="C36" s="2">
        <v>1000000</v>
      </c>
      <c r="D36" s="2">
        <v>1000000</v>
      </c>
      <c r="E36" s="2">
        <v>1000000</v>
      </c>
      <c r="F36" s="2">
        <v>1000000</v>
      </c>
      <c r="G36" s="2">
        <v>1000000</v>
      </c>
      <c r="H36" s="2">
        <v>1000000</v>
      </c>
    </row>
    <row r="37" spans="1:8" x14ac:dyDescent="0.25">
      <c r="A37" t="s">
        <v>174</v>
      </c>
      <c r="B37" t="s">
        <v>175</v>
      </c>
      <c r="C37" s="2">
        <v>3595000</v>
      </c>
      <c r="D37" s="2">
        <v>3775000</v>
      </c>
      <c r="E37" s="2">
        <v>3965000</v>
      </c>
      <c r="F37" s="2">
        <v>0</v>
      </c>
      <c r="G37" s="2">
        <v>0</v>
      </c>
      <c r="H37" s="2">
        <v>0</v>
      </c>
    </row>
    <row r="38" spans="1:8" x14ac:dyDescent="0.25">
      <c r="A38" t="s">
        <v>10</v>
      </c>
      <c r="B38" t="s">
        <v>11</v>
      </c>
      <c r="C38" s="2">
        <v>2337122</v>
      </c>
      <c r="D38" s="2">
        <v>2570834</v>
      </c>
      <c r="E38" s="2">
        <v>2827917</v>
      </c>
      <c r="F38" s="2">
        <v>3110709</v>
      </c>
      <c r="G38" s="2">
        <v>0</v>
      </c>
      <c r="H38" s="2">
        <v>0</v>
      </c>
    </row>
    <row r="39" spans="1:8" x14ac:dyDescent="0.25">
      <c r="A39" t="s">
        <v>235</v>
      </c>
      <c r="B39" t="s">
        <v>236</v>
      </c>
      <c r="C39" s="2">
        <v>2200000</v>
      </c>
      <c r="D39" s="2">
        <v>2200000</v>
      </c>
      <c r="E39" s="2">
        <v>2700000</v>
      </c>
      <c r="F39" s="2">
        <v>2700000</v>
      </c>
      <c r="G39" s="2">
        <v>2700000</v>
      </c>
      <c r="H39" s="2">
        <v>2700000</v>
      </c>
    </row>
    <row r="40" spans="1:8" x14ac:dyDescent="0.25">
      <c r="A40" t="s">
        <v>363</v>
      </c>
      <c r="B40" t="s">
        <v>364</v>
      </c>
      <c r="C40" s="2">
        <v>23500000</v>
      </c>
      <c r="D40" s="2">
        <v>23500000</v>
      </c>
      <c r="E40" s="2">
        <v>20467699</v>
      </c>
      <c r="F40" s="2">
        <v>22105114</v>
      </c>
      <c r="G40" s="2">
        <v>23873524</v>
      </c>
      <c r="H40" s="2">
        <v>25783405</v>
      </c>
    </row>
    <row r="41" spans="1:8" x14ac:dyDescent="0.25">
      <c r="A41" t="s">
        <v>541</v>
      </c>
      <c r="B41" t="s">
        <v>542</v>
      </c>
      <c r="C41" s="2">
        <v>750000</v>
      </c>
      <c r="D41" s="2">
        <v>750000</v>
      </c>
      <c r="E41" s="2">
        <v>900000</v>
      </c>
      <c r="F41" s="2">
        <v>900000</v>
      </c>
      <c r="G41" s="2">
        <v>0</v>
      </c>
      <c r="H41" s="2">
        <v>0</v>
      </c>
    </row>
    <row r="42" spans="1:8" x14ac:dyDescent="0.25">
      <c r="A42" t="s">
        <v>509</v>
      </c>
      <c r="B42" t="s">
        <v>510</v>
      </c>
      <c r="C42" s="2">
        <v>2300000</v>
      </c>
      <c r="D42" s="2">
        <v>2450000</v>
      </c>
      <c r="E42" s="2">
        <v>2600000</v>
      </c>
      <c r="F42" s="2">
        <v>2750000</v>
      </c>
      <c r="G42" s="2">
        <v>0</v>
      </c>
      <c r="H42" s="2">
        <v>0</v>
      </c>
    </row>
    <row r="43" spans="1:8" x14ac:dyDescent="0.25">
      <c r="A43" t="s">
        <v>549</v>
      </c>
      <c r="B43" t="s">
        <v>550</v>
      </c>
      <c r="C43" s="2">
        <v>496935</v>
      </c>
      <c r="D43" s="2">
        <v>375000</v>
      </c>
      <c r="E43" s="2">
        <v>398947</v>
      </c>
      <c r="F43" s="2">
        <v>0</v>
      </c>
      <c r="G43" s="2">
        <v>0</v>
      </c>
      <c r="H43" s="2">
        <v>0</v>
      </c>
    </row>
    <row r="44" spans="1:8" x14ac:dyDescent="0.25">
      <c r="A44" t="s">
        <v>479</v>
      </c>
      <c r="B44" t="s">
        <v>480</v>
      </c>
      <c r="C44" s="2">
        <v>125000</v>
      </c>
      <c r="D44" s="2">
        <v>125000</v>
      </c>
      <c r="E44" s="2">
        <v>175000</v>
      </c>
      <c r="F44" s="2">
        <v>175000</v>
      </c>
      <c r="G44" s="2">
        <v>175000</v>
      </c>
      <c r="H44" s="2">
        <v>175000</v>
      </c>
    </row>
    <row r="45" spans="1:8" x14ac:dyDescent="0.25">
      <c r="A45" t="s">
        <v>513</v>
      </c>
      <c r="B45" t="s">
        <v>514</v>
      </c>
      <c r="C45" s="2">
        <v>2300000</v>
      </c>
      <c r="D45" s="2">
        <v>2375000</v>
      </c>
      <c r="E45" s="2">
        <v>2500000</v>
      </c>
      <c r="F45" s="2">
        <v>2525000</v>
      </c>
      <c r="G45" s="2">
        <v>0</v>
      </c>
      <c r="H45" s="2">
        <v>0</v>
      </c>
    </row>
    <row r="46" spans="1:8" x14ac:dyDescent="0.25">
      <c r="A46" t="s">
        <v>471</v>
      </c>
      <c r="B46" t="s">
        <v>472</v>
      </c>
      <c r="C46" s="2">
        <v>1590688</v>
      </c>
      <c r="D46" s="2">
        <v>1622502</v>
      </c>
      <c r="E46" s="2">
        <v>1687402</v>
      </c>
      <c r="F46" s="2">
        <v>1738024</v>
      </c>
      <c r="G46" s="2">
        <v>0</v>
      </c>
      <c r="H46" s="2">
        <v>0</v>
      </c>
    </row>
    <row r="47" spans="1:8" x14ac:dyDescent="0.25">
      <c r="A47" t="s">
        <v>385</v>
      </c>
      <c r="B47" t="s">
        <v>386</v>
      </c>
      <c r="C47" s="2">
        <v>1806509</v>
      </c>
      <c r="D47" s="2">
        <v>1500000</v>
      </c>
      <c r="E47" s="2">
        <v>1500000</v>
      </c>
      <c r="F47" s="2">
        <v>0</v>
      </c>
      <c r="G47" s="2">
        <v>0</v>
      </c>
      <c r="H47" s="2">
        <v>0</v>
      </c>
    </row>
    <row r="48" spans="1:8" x14ac:dyDescent="0.25">
      <c r="A48" t="s">
        <v>395</v>
      </c>
      <c r="B48" t="s">
        <v>396</v>
      </c>
      <c r="C48" s="2">
        <v>877000</v>
      </c>
      <c r="D48" s="2">
        <v>965000</v>
      </c>
      <c r="E48" s="2">
        <v>1075000</v>
      </c>
      <c r="F48" s="2">
        <v>1164000</v>
      </c>
      <c r="G48" s="2">
        <v>0</v>
      </c>
      <c r="H48" s="2">
        <v>0</v>
      </c>
    </row>
    <row r="49" spans="1:8" x14ac:dyDescent="0.25">
      <c r="A49" t="s">
        <v>152</v>
      </c>
      <c r="B49" t="s">
        <v>153</v>
      </c>
      <c r="C49" s="2">
        <v>820000</v>
      </c>
      <c r="D49" s="2">
        <v>820000</v>
      </c>
      <c r="E49" s="2">
        <v>593758</v>
      </c>
      <c r="F49" s="2">
        <v>682821</v>
      </c>
      <c r="G49" s="2">
        <v>0</v>
      </c>
      <c r="H49" s="2">
        <v>0</v>
      </c>
    </row>
    <row r="50" spans="1:8" x14ac:dyDescent="0.25">
      <c r="A50" t="s">
        <v>122</v>
      </c>
      <c r="B50" t="s">
        <v>123</v>
      </c>
      <c r="C50" s="2">
        <v>505924</v>
      </c>
      <c r="D50" s="2">
        <v>505924</v>
      </c>
      <c r="E50" s="2">
        <v>366318</v>
      </c>
      <c r="F50" s="2">
        <v>366318</v>
      </c>
      <c r="G50" s="2">
        <v>0</v>
      </c>
      <c r="H50" s="2">
        <v>0</v>
      </c>
    </row>
    <row r="51" spans="1:8" x14ac:dyDescent="0.25">
      <c r="A51" t="s">
        <v>164</v>
      </c>
      <c r="B51" t="s">
        <v>165</v>
      </c>
      <c r="C51" s="2">
        <v>2440000</v>
      </c>
      <c r="D51" s="2">
        <v>2440000</v>
      </c>
      <c r="E51" s="2">
        <v>2440000</v>
      </c>
      <c r="F51" s="2">
        <v>2440000</v>
      </c>
      <c r="G51" s="2">
        <v>0</v>
      </c>
      <c r="H51" s="2">
        <v>0</v>
      </c>
    </row>
    <row r="52" spans="1:8" x14ac:dyDescent="0.25">
      <c r="A52" t="s">
        <v>42</v>
      </c>
      <c r="B52" t="s">
        <v>43</v>
      </c>
      <c r="C52" s="2">
        <v>520000</v>
      </c>
      <c r="D52" s="2">
        <v>520000</v>
      </c>
      <c r="E52" s="2">
        <v>520000</v>
      </c>
      <c r="F52" s="2">
        <v>520000</v>
      </c>
      <c r="G52" s="2">
        <v>520000</v>
      </c>
      <c r="H52" s="2">
        <v>520000</v>
      </c>
    </row>
    <row r="53" spans="1:8" x14ac:dyDescent="0.25">
      <c r="A53" t="s">
        <v>289</v>
      </c>
      <c r="B53" t="s">
        <v>290</v>
      </c>
      <c r="C53" s="2">
        <v>275000</v>
      </c>
      <c r="D53" s="2">
        <v>275000</v>
      </c>
      <c r="E53" s="2">
        <v>240000</v>
      </c>
      <c r="F53" s="2">
        <v>240000</v>
      </c>
      <c r="G53" s="2">
        <v>0</v>
      </c>
      <c r="H53" s="2">
        <v>0</v>
      </c>
    </row>
    <row r="54" spans="1:8" x14ac:dyDescent="0.25">
      <c r="A54" t="s">
        <v>98</v>
      </c>
      <c r="B54" t="s">
        <v>99</v>
      </c>
      <c r="C54" s="2">
        <v>185000</v>
      </c>
      <c r="D54" s="2">
        <v>190000</v>
      </c>
      <c r="E54" s="2">
        <v>195000</v>
      </c>
      <c r="F54" s="2">
        <v>200000</v>
      </c>
      <c r="G54" s="2">
        <v>0</v>
      </c>
      <c r="H54" s="2">
        <v>0</v>
      </c>
    </row>
    <row r="55" spans="1:8" x14ac:dyDescent="0.25">
      <c r="A55" t="s">
        <v>343</v>
      </c>
      <c r="B55" t="s">
        <v>344</v>
      </c>
      <c r="C55" s="2">
        <v>425000</v>
      </c>
      <c r="D55" s="2">
        <v>425000</v>
      </c>
      <c r="E55" s="2">
        <v>495000</v>
      </c>
      <c r="F55" s="2">
        <v>495000</v>
      </c>
      <c r="G55" s="2">
        <v>495000</v>
      </c>
      <c r="H55" s="2">
        <v>0</v>
      </c>
    </row>
    <row r="56" spans="1:8" x14ac:dyDescent="0.25">
      <c r="A56" t="s">
        <v>225</v>
      </c>
      <c r="B56" t="s">
        <v>226</v>
      </c>
      <c r="C56" s="2">
        <v>125000</v>
      </c>
      <c r="D56" s="2">
        <v>125000</v>
      </c>
      <c r="E56" s="2">
        <v>85000</v>
      </c>
      <c r="F56" s="2">
        <v>85000</v>
      </c>
      <c r="G56" s="2">
        <v>0</v>
      </c>
      <c r="H56" s="2">
        <v>0</v>
      </c>
    </row>
    <row r="57" spans="1:8" x14ac:dyDescent="0.25">
      <c r="A57" t="s">
        <v>429</v>
      </c>
      <c r="B57" t="s">
        <v>430</v>
      </c>
      <c r="C57" s="2">
        <v>520596</v>
      </c>
      <c r="D57" s="2">
        <v>520596</v>
      </c>
      <c r="E57" s="2">
        <v>520596</v>
      </c>
      <c r="F57" s="2">
        <v>520596</v>
      </c>
      <c r="G57" s="2">
        <v>0</v>
      </c>
      <c r="H57" s="2">
        <v>0</v>
      </c>
    </row>
    <row r="58" spans="1:8" x14ac:dyDescent="0.25">
      <c r="A58" t="s">
        <v>297</v>
      </c>
      <c r="B58" t="s">
        <v>298</v>
      </c>
      <c r="C58" s="2">
        <v>1109000</v>
      </c>
      <c r="D58" s="2">
        <v>1131000</v>
      </c>
      <c r="E58" s="2">
        <v>738000</v>
      </c>
      <c r="F58" s="2">
        <v>760000</v>
      </c>
      <c r="G58" s="2">
        <v>782000</v>
      </c>
      <c r="H58" s="2">
        <v>805000</v>
      </c>
    </row>
    <row r="59" spans="1:8" x14ac:dyDescent="0.25">
      <c r="A59" t="s">
        <v>68</v>
      </c>
      <c r="B59" t="s">
        <v>69</v>
      </c>
      <c r="C59" s="2">
        <v>1460000</v>
      </c>
      <c r="D59" s="2">
        <v>1460000</v>
      </c>
      <c r="E59" s="2">
        <v>1051600</v>
      </c>
      <c r="F59" s="2">
        <v>1074800</v>
      </c>
      <c r="G59" s="2">
        <v>1098400</v>
      </c>
      <c r="H59" s="2">
        <v>1120000</v>
      </c>
    </row>
    <row r="60" spans="1:8" x14ac:dyDescent="0.25">
      <c r="A60" t="s">
        <v>459</v>
      </c>
      <c r="B60" t="s">
        <v>460</v>
      </c>
      <c r="C60" s="2">
        <v>2000000</v>
      </c>
      <c r="D60" s="2">
        <v>2000000</v>
      </c>
      <c r="E60" s="2">
        <v>2000000</v>
      </c>
      <c r="F60" s="2">
        <v>0</v>
      </c>
      <c r="G60" s="2">
        <v>0</v>
      </c>
      <c r="H60" s="2">
        <v>0</v>
      </c>
    </row>
    <row r="61" spans="1:8" x14ac:dyDescent="0.25">
      <c r="A61" t="s">
        <v>359</v>
      </c>
      <c r="B61" t="s">
        <v>360</v>
      </c>
      <c r="C61" s="2">
        <v>6650000</v>
      </c>
      <c r="D61" s="2">
        <v>7250000</v>
      </c>
      <c r="E61" s="2">
        <v>6000000</v>
      </c>
      <c r="F61" s="2">
        <v>6500000</v>
      </c>
      <c r="G61" s="2">
        <v>0</v>
      </c>
      <c r="H61" s="2">
        <v>0</v>
      </c>
    </row>
    <row r="62" spans="1:8" x14ac:dyDescent="0.25">
      <c r="A62" t="s">
        <v>505</v>
      </c>
      <c r="B62" t="s">
        <v>506</v>
      </c>
      <c r="C62" s="2">
        <v>230730</v>
      </c>
      <c r="D62" s="2">
        <v>230730</v>
      </c>
      <c r="E62" s="2">
        <v>350730</v>
      </c>
      <c r="F62" s="2">
        <v>350730</v>
      </c>
      <c r="G62" s="2">
        <v>0</v>
      </c>
      <c r="H62" s="2">
        <v>0</v>
      </c>
    </row>
    <row r="63" spans="1:8" x14ac:dyDescent="0.25">
      <c r="A63" t="s">
        <v>453</v>
      </c>
      <c r="B63" t="s">
        <v>454</v>
      </c>
      <c r="C63" s="2">
        <v>13000000</v>
      </c>
      <c r="D63" s="2">
        <v>13400000</v>
      </c>
      <c r="E63" s="2">
        <v>9945273</v>
      </c>
      <c r="F63" s="2">
        <v>10939800</v>
      </c>
      <c r="G63" s="2">
        <v>12033780</v>
      </c>
      <c r="H63" s="2">
        <v>13237159</v>
      </c>
    </row>
    <row r="64" spans="1:8" x14ac:dyDescent="0.25">
      <c r="A64" t="s">
        <v>565</v>
      </c>
      <c r="B64" t="s">
        <v>566</v>
      </c>
      <c r="C64" s="2">
        <v>3462000</v>
      </c>
      <c r="D64" s="2">
        <v>3602000</v>
      </c>
      <c r="E64" s="2">
        <v>3746000</v>
      </c>
      <c r="F64" s="2">
        <v>0</v>
      </c>
      <c r="G64" s="2">
        <v>0</v>
      </c>
      <c r="H64" s="2">
        <v>0</v>
      </c>
    </row>
    <row r="65" spans="1:8" x14ac:dyDescent="0.25">
      <c r="A65" t="s">
        <v>90</v>
      </c>
      <c r="B65" t="s">
        <v>91</v>
      </c>
      <c r="C65" s="2">
        <v>9919034</v>
      </c>
      <c r="D65" s="2">
        <v>10216605</v>
      </c>
      <c r="E65" s="2">
        <v>10523103</v>
      </c>
      <c r="F65" s="2">
        <v>0</v>
      </c>
      <c r="G65" s="2">
        <v>0</v>
      </c>
      <c r="H65" s="2">
        <v>0</v>
      </c>
    </row>
    <row r="66" spans="1:8" x14ac:dyDescent="0.25">
      <c r="A66" t="s">
        <v>227</v>
      </c>
      <c r="B66" t="s">
        <v>228</v>
      </c>
      <c r="C66" s="2">
        <v>495000</v>
      </c>
      <c r="D66" s="2">
        <v>495000</v>
      </c>
      <c r="E66" s="2">
        <v>495000</v>
      </c>
      <c r="F66" s="2">
        <v>495000</v>
      </c>
      <c r="G66" s="2">
        <v>0</v>
      </c>
      <c r="H66" s="2">
        <v>0</v>
      </c>
    </row>
    <row r="67" spans="1:8" x14ac:dyDescent="0.25">
      <c r="A67" t="s">
        <v>371</v>
      </c>
      <c r="B67" t="s">
        <v>372</v>
      </c>
      <c r="C67" s="2">
        <v>3695438</v>
      </c>
      <c r="D67" s="2">
        <v>3898688</v>
      </c>
      <c r="E67" s="2">
        <v>5745000</v>
      </c>
      <c r="F67" s="2">
        <v>5750000</v>
      </c>
      <c r="G67" s="2">
        <v>6350000</v>
      </c>
      <c r="H67" s="2">
        <v>7300000</v>
      </c>
    </row>
    <row r="68" spans="1:8" x14ac:dyDescent="0.25">
      <c r="A68" t="s">
        <v>413</v>
      </c>
      <c r="B68" t="s">
        <v>414</v>
      </c>
      <c r="C68" s="2">
        <v>49000000</v>
      </c>
      <c r="D68" s="2">
        <v>57000000</v>
      </c>
      <c r="E68" s="2">
        <v>66500000</v>
      </c>
      <c r="F68" s="2">
        <v>78500000</v>
      </c>
      <c r="G68" s="2">
        <v>0</v>
      </c>
      <c r="H68" s="2">
        <v>0</v>
      </c>
    </row>
    <row r="69" spans="1:8" x14ac:dyDescent="0.25">
      <c r="A69" t="s">
        <v>231</v>
      </c>
      <c r="B69" t="s">
        <v>232</v>
      </c>
      <c r="C69" s="2">
        <v>4512578</v>
      </c>
      <c r="D69" s="2">
        <v>4625392</v>
      </c>
      <c r="E69" s="2">
        <v>4741027</v>
      </c>
      <c r="F69" s="2">
        <v>4859552</v>
      </c>
      <c r="G69" s="2">
        <v>0</v>
      </c>
      <c r="H69" s="2">
        <v>0</v>
      </c>
    </row>
    <row r="70" spans="1:8" x14ac:dyDescent="0.25">
      <c r="A70" t="s">
        <v>146</v>
      </c>
      <c r="B70" t="s">
        <v>147</v>
      </c>
      <c r="C70" s="2">
        <v>2514435</v>
      </c>
      <c r="D70" s="2">
        <v>2514435</v>
      </c>
      <c r="E70" s="2">
        <v>2643570</v>
      </c>
      <c r="F70" s="2">
        <v>2775749</v>
      </c>
      <c r="G70" s="2">
        <v>0</v>
      </c>
      <c r="H70" s="2">
        <v>0</v>
      </c>
    </row>
    <row r="71" spans="1:8" x14ac:dyDescent="0.25">
      <c r="A71" t="s">
        <v>551</v>
      </c>
      <c r="B71" t="s">
        <v>552</v>
      </c>
      <c r="C71" s="2">
        <v>370000</v>
      </c>
      <c r="D71" s="2">
        <v>370000</v>
      </c>
      <c r="E71" s="2">
        <v>231137</v>
      </c>
      <c r="F71" s="2">
        <v>241591</v>
      </c>
      <c r="G71" s="2">
        <v>0</v>
      </c>
      <c r="H71" s="2">
        <v>0</v>
      </c>
    </row>
    <row r="72" spans="1:8" x14ac:dyDescent="0.25">
      <c r="A72" t="s">
        <v>30</v>
      </c>
      <c r="B72" t="s">
        <v>31</v>
      </c>
      <c r="C72" s="2">
        <v>650000</v>
      </c>
      <c r="D72" s="2">
        <v>650000</v>
      </c>
      <c r="E72" s="2">
        <v>485000</v>
      </c>
      <c r="F72" s="2">
        <v>500000</v>
      </c>
      <c r="G72" s="2">
        <v>500000</v>
      </c>
      <c r="H72" s="2">
        <v>515000</v>
      </c>
    </row>
    <row r="73" spans="1:8" x14ac:dyDescent="0.25">
      <c r="A73" t="s">
        <v>182</v>
      </c>
      <c r="B73" t="s">
        <v>183</v>
      </c>
      <c r="C73" s="2">
        <v>6320160</v>
      </c>
      <c r="D73" s="2">
        <v>7268164</v>
      </c>
      <c r="E73" s="2">
        <v>8358411</v>
      </c>
      <c r="F73" s="2">
        <v>9612173</v>
      </c>
      <c r="G73" s="2">
        <v>0</v>
      </c>
      <c r="H73" s="2">
        <v>0</v>
      </c>
    </row>
    <row r="74" spans="1:8" x14ac:dyDescent="0.25">
      <c r="A74" t="s">
        <v>130</v>
      </c>
      <c r="B74" t="s">
        <v>131</v>
      </c>
      <c r="C74" s="2">
        <v>4006060</v>
      </c>
      <c r="D74" s="2">
        <v>1540000</v>
      </c>
      <c r="E74" s="2">
        <v>1694000</v>
      </c>
      <c r="F74" s="2">
        <v>0</v>
      </c>
      <c r="G74" s="2">
        <v>0</v>
      </c>
      <c r="H74" s="2">
        <v>0</v>
      </c>
    </row>
    <row r="75" spans="1:8" x14ac:dyDescent="0.25">
      <c r="A75" t="s">
        <v>259</v>
      </c>
      <c r="B75" t="s">
        <v>260</v>
      </c>
      <c r="C75" s="2">
        <v>190000</v>
      </c>
      <c r="D75" s="2">
        <v>190000</v>
      </c>
      <c r="E75" s="2">
        <v>190000</v>
      </c>
      <c r="F75" s="2">
        <v>0</v>
      </c>
      <c r="G75" s="2">
        <v>0</v>
      </c>
      <c r="H75" s="2">
        <v>0</v>
      </c>
    </row>
    <row r="76" spans="1:8" x14ac:dyDescent="0.25">
      <c r="A76" t="s">
        <v>407</v>
      </c>
      <c r="B76" t="s">
        <v>408</v>
      </c>
      <c r="C76" s="2">
        <v>44220000</v>
      </c>
      <c r="D76" s="2">
        <v>45320000</v>
      </c>
      <c r="E76" s="2">
        <v>48880000</v>
      </c>
      <c r="F76" s="2">
        <v>53250000</v>
      </c>
      <c r="G76" s="2">
        <v>0</v>
      </c>
      <c r="H76" s="2">
        <v>0</v>
      </c>
    </row>
    <row r="77" spans="1:8" x14ac:dyDescent="0.25">
      <c r="A77" t="s">
        <v>60</v>
      </c>
      <c r="B77" t="s">
        <v>61</v>
      </c>
      <c r="C77" s="2">
        <v>54097000</v>
      </c>
      <c r="D77" s="2">
        <v>31950000</v>
      </c>
      <c r="E77" s="2">
        <v>35300000</v>
      </c>
      <c r="F77" s="2">
        <v>38650000</v>
      </c>
      <c r="G77" s="2">
        <v>0</v>
      </c>
      <c r="H77" s="2">
        <v>0</v>
      </c>
    </row>
    <row r="78" spans="1:8" x14ac:dyDescent="0.25">
      <c r="A78" t="s">
        <v>477</v>
      </c>
      <c r="B78" t="s">
        <v>478</v>
      </c>
      <c r="C78" s="2">
        <v>30000</v>
      </c>
      <c r="D78" s="2">
        <v>30000</v>
      </c>
      <c r="E78" s="2">
        <v>30000</v>
      </c>
      <c r="F78" s="2">
        <v>30000</v>
      </c>
      <c r="G78" s="2">
        <v>30000</v>
      </c>
      <c r="H78" s="2">
        <v>0</v>
      </c>
    </row>
    <row r="79" spans="1:8" x14ac:dyDescent="0.25">
      <c r="A79" t="s">
        <v>180</v>
      </c>
      <c r="B79" t="s">
        <v>181</v>
      </c>
      <c r="C79" s="2">
        <v>33000000</v>
      </c>
      <c r="D79" s="2">
        <v>33000000</v>
      </c>
      <c r="E79" s="2">
        <v>33000000</v>
      </c>
      <c r="F79" s="2">
        <v>33000000</v>
      </c>
      <c r="G79" s="2">
        <v>0</v>
      </c>
      <c r="H79" s="2">
        <v>0</v>
      </c>
    </row>
    <row r="80" spans="1:8" x14ac:dyDescent="0.25">
      <c r="A80" t="s">
        <v>521</v>
      </c>
      <c r="B80" t="s">
        <v>522</v>
      </c>
      <c r="C80" s="2">
        <v>15060000</v>
      </c>
      <c r="D80" s="2">
        <v>15360000</v>
      </c>
      <c r="E80" s="2">
        <v>0</v>
      </c>
      <c r="F80" s="2">
        <v>0</v>
      </c>
      <c r="G80" s="2">
        <v>0</v>
      </c>
      <c r="H80" s="2">
        <v>0</v>
      </c>
    </row>
    <row r="81" spans="1:8" x14ac:dyDescent="0.25">
      <c r="A81" t="s">
        <v>375</v>
      </c>
      <c r="B81" t="s">
        <v>376</v>
      </c>
      <c r="C81" s="2">
        <v>9600000</v>
      </c>
      <c r="D81" s="2">
        <v>9700000</v>
      </c>
      <c r="E81" s="2">
        <v>9800000</v>
      </c>
      <c r="F81" s="2">
        <v>9900000</v>
      </c>
      <c r="G81" s="2">
        <v>0</v>
      </c>
      <c r="H81" s="2">
        <v>0</v>
      </c>
    </row>
    <row r="82" spans="1:8" x14ac:dyDescent="0.25">
      <c r="A82" t="s">
        <v>20</v>
      </c>
      <c r="B82" t="s">
        <v>21</v>
      </c>
      <c r="C82" s="2">
        <v>1000000</v>
      </c>
      <c r="D82" s="2">
        <v>1000000</v>
      </c>
      <c r="E82" s="2">
        <v>1125000</v>
      </c>
      <c r="F82" s="2">
        <v>1175000</v>
      </c>
      <c r="G82" s="2">
        <v>0</v>
      </c>
      <c r="H82" s="2">
        <v>0</v>
      </c>
    </row>
    <row r="83" spans="1:8" x14ac:dyDescent="0.25">
      <c r="A83" t="s">
        <v>367</v>
      </c>
      <c r="B83" t="s">
        <v>368</v>
      </c>
      <c r="C83" s="2">
        <v>19000000</v>
      </c>
      <c r="D83" s="2">
        <v>20000000</v>
      </c>
      <c r="E83" s="2">
        <v>21000000</v>
      </c>
      <c r="F83" s="2">
        <v>22000000</v>
      </c>
      <c r="G83" s="2">
        <v>0</v>
      </c>
      <c r="H83" s="2">
        <v>0</v>
      </c>
    </row>
    <row r="84" spans="1:8" x14ac:dyDescent="0.25">
      <c r="A84" t="s">
        <v>449</v>
      </c>
      <c r="B84" t="s">
        <v>450</v>
      </c>
      <c r="C84" s="2">
        <v>997304</v>
      </c>
      <c r="D84" s="2">
        <v>1097035</v>
      </c>
      <c r="E84" s="2">
        <v>1206738</v>
      </c>
      <c r="F84" s="2">
        <v>0</v>
      </c>
      <c r="G84" s="2">
        <v>0</v>
      </c>
      <c r="H84" s="2">
        <v>0</v>
      </c>
    </row>
    <row r="85" spans="1:8" x14ac:dyDescent="0.25">
      <c r="A85" t="s">
        <v>545</v>
      </c>
      <c r="B85" t="s">
        <v>546</v>
      </c>
      <c r="C85" s="2">
        <v>165000</v>
      </c>
      <c r="D85" s="2">
        <v>165000</v>
      </c>
      <c r="E85" s="2">
        <v>176040</v>
      </c>
      <c r="F85" s="2">
        <v>176040</v>
      </c>
      <c r="G85" s="2">
        <v>0</v>
      </c>
      <c r="H85" s="2">
        <v>0</v>
      </c>
    </row>
    <row r="86" spans="1:8" x14ac:dyDescent="0.25">
      <c r="A86" t="s">
        <v>245</v>
      </c>
      <c r="B86" t="s">
        <v>246</v>
      </c>
      <c r="C86" s="2">
        <v>110000</v>
      </c>
      <c r="D86" s="2">
        <v>110000</v>
      </c>
      <c r="E86" s="2">
        <v>110000</v>
      </c>
      <c r="F86" s="2">
        <v>110000</v>
      </c>
      <c r="G86" s="2">
        <v>0</v>
      </c>
      <c r="H86" s="2">
        <v>0</v>
      </c>
    </row>
    <row r="87" spans="1:8" x14ac:dyDescent="0.25">
      <c r="A87" t="s">
        <v>251</v>
      </c>
      <c r="B87" t="s">
        <v>252</v>
      </c>
      <c r="C87" s="2">
        <v>1943620</v>
      </c>
      <c r="D87" s="2">
        <v>1943620</v>
      </c>
      <c r="E87" s="2">
        <v>2472769</v>
      </c>
      <c r="F87" s="2">
        <v>2522224</v>
      </c>
      <c r="G87" s="2">
        <v>2572668</v>
      </c>
      <c r="H87" s="2">
        <v>2624121</v>
      </c>
    </row>
    <row r="88" spans="1:8" x14ac:dyDescent="0.25">
      <c r="A88" t="s">
        <v>134</v>
      </c>
      <c r="B88" t="s">
        <v>135</v>
      </c>
      <c r="C88" s="2">
        <v>1130000</v>
      </c>
      <c r="D88" s="2">
        <v>475000</v>
      </c>
      <c r="E88" s="2">
        <v>503500</v>
      </c>
      <c r="F88" s="2">
        <v>533710</v>
      </c>
      <c r="G88" s="2">
        <v>0</v>
      </c>
      <c r="H88" s="2">
        <v>0</v>
      </c>
    </row>
    <row r="89" spans="1:8" x14ac:dyDescent="0.25">
      <c r="A89" t="s">
        <v>571</v>
      </c>
      <c r="B89" t="s">
        <v>572</v>
      </c>
      <c r="C89" s="2">
        <v>1660000</v>
      </c>
      <c r="D89" s="2">
        <v>1725000</v>
      </c>
      <c r="E89" s="2">
        <v>1800000</v>
      </c>
      <c r="F89" s="2">
        <v>1850000</v>
      </c>
      <c r="G89" s="2">
        <v>0</v>
      </c>
      <c r="H89" s="2">
        <v>0</v>
      </c>
    </row>
    <row r="90" spans="1:8" x14ac:dyDescent="0.25">
      <c r="A90" t="s">
        <v>579</v>
      </c>
      <c r="B90" t="s">
        <v>580</v>
      </c>
      <c r="C90" s="2">
        <v>626000</v>
      </c>
      <c r="D90" s="2">
        <v>626000</v>
      </c>
      <c r="E90" s="2">
        <v>626000</v>
      </c>
      <c r="F90" s="2">
        <v>0</v>
      </c>
      <c r="G90" s="2">
        <v>0</v>
      </c>
      <c r="H90" s="2">
        <v>0</v>
      </c>
    </row>
    <row r="91" spans="1:8" x14ac:dyDescent="0.25">
      <c r="A91" t="s">
        <v>431</v>
      </c>
      <c r="B91" t="s">
        <v>432</v>
      </c>
      <c r="C91" s="2">
        <v>4449366</v>
      </c>
      <c r="D91" s="2">
        <v>4449366</v>
      </c>
      <c r="E91" s="2">
        <v>4449366</v>
      </c>
      <c r="F91" s="2">
        <v>4449366</v>
      </c>
      <c r="G91" s="2">
        <v>0</v>
      </c>
      <c r="H91" s="2">
        <v>0</v>
      </c>
    </row>
    <row r="92" spans="1:8" x14ac:dyDescent="0.25">
      <c r="A92" t="s">
        <v>301</v>
      </c>
      <c r="B92" t="s">
        <v>302</v>
      </c>
      <c r="C92" s="2">
        <v>736752</v>
      </c>
      <c r="D92" s="2">
        <v>751487</v>
      </c>
      <c r="E92" s="2">
        <v>735020</v>
      </c>
      <c r="F92" s="2">
        <v>751925</v>
      </c>
      <c r="G92" s="2">
        <v>776529</v>
      </c>
      <c r="H92" s="2">
        <v>807343</v>
      </c>
    </row>
    <row r="93" spans="1:8" x14ac:dyDescent="0.25">
      <c r="A93" t="s">
        <v>439</v>
      </c>
      <c r="B93" t="s">
        <v>440</v>
      </c>
      <c r="C93" s="2">
        <v>185000</v>
      </c>
      <c r="D93" s="2">
        <v>200000</v>
      </c>
      <c r="E93" s="2">
        <v>215000</v>
      </c>
      <c r="F93" s="2">
        <v>0</v>
      </c>
      <c r="G93" s="2">
        <v>0</v>
      </c>
      <c r="H93" s="2">
        <v>0</v>
      </c>
    </row>
    <row r="94" spans="1:8" x14ac:dyDescent="0.25">
      <c r="A94" t="s">
        <v>56</v>
      </c>
      <c r="B94" t="s">
        <v>57</v>
      </c>
      <c r="C94" s="2">
        <v>550000</v>
      </c>
      <c r="D94" s="2">
        <v>321129</v>
      </c>
      <c r="E94" s="2">
        <v>353241</v>
      </c>
      <c r="F94" s="2">
        <v>388566</v>
      </c>
      <c r="G94" s="2">
        <v>0</v>
      </c>
      <c r="H94" s="2">
        <v>0</v>
      </c>
    </row>
    <row r="95" spans="1:8" x14ac:dyDescent="0.25">
      <c r="A95" t="s">
        <v>497</v>
      </c>
      <c r="B95" t="s">
        <v>498</v>
      </c>
      <c r="C95" s="2">
        <v>2267000</v>
      </c>
      <c r="D95" s="2">
        <v>2301000</v>
      </c>
      <c r="E95" s="2">
        <v>2500000</v>
      </c>
      <c r="F95" s="2">
        <v>2750000</v>
      </c>
      <c r="G95" s="2">
        <v>3000000</v>
      </c>
      <c r="H95" s="2">
        <v>3250000</v>
      </c>
    </row>
    <row r="96" spans="1:8" x14ac:dyDescent="0.25">
      <c r="A96" t="s">
        <v>295</v>
      </c>
      <c r="B96" t="s">
        <v>296</v>
      </c>
      <c r="C96" s="2">
        <v>270000</v>
      </c>
      <c r="D96" s="2">
        <v>270000</v>
      </c>
      <c r="E96" s="2">
        <v>375000</v>
      </c>
      <c r="F96" s="2">
        <v>375000</v>
      </c>
      <c r="G96" s="2">
        <v>0</v>
      </c>
      <c r="H96" s="2">
        <v>0</v>
      </c>
    </row>
    <row r="97" spans="1:8" x14ac:dyDescent="0.25">
      <c r="A97" t="s">
        <v>577</v>
      </c>
      <c r="B97" t="s">
        <v>578</v>
      </c>
      <c r="C97" s="2">
        <v>1400000</v>
      </c>
      <c r="D97" s="2">
        <v>1150000</v>
      </c>
      <c r="E97" s="2">
        <v>1200000</v>
      </c>
      <c r="F97" s="2">
        <v>1250000</v>
      </c>
      <c r="G97" s="2">
        <v>1350000</v>
      </c>
      <c r="H97" s="2">
        <v>0</v>
      </c>
    </row>
    <row r="98" spans="1:8" x14ac:dyDescent="0.25">
      <c r="A98" t="s">
        <v>186</v>
      </c>
      <c r="B98" t="s">
        <v>187</v>
      </c>
      <c r="C98" s="2">
        <v>47329540</v>
      </c>
      <c r="D98" s="2">
        <v>48749426</v>
      </c>
      <c r="E98" s="2">
        <v>50211909</v>
      </c>
      <c r="F98" s="2">
        <v>51718266</v>
      </c>
      <c r="G98" s="2">
        <v>0</v>
      </c>
      <c r="H98" s="2">
        <v>0</v>
      </c>
    </row>
    <row r="99" spans="1:8" x14ac:dyDescent="0.25">
      <c r="A99" t="s">
        <v>52</v>
      </c>
      <c r="B99" t="s">
        <v>53</v>
      </c>
      <c r="C99" s="2">
        <v>4997000</v>
      </c>
      <c r="D99" s="2">
        <v>2685000</v>
      </c>
      <c r="E99" s="2">
        <v>3005000</v>
      </c>
      <c r="F99" s="2">
        <v>3335000</v>
      </c>
      <c r="G99" s="2">
        <v>0</v>
      </c>
      <c r="H99" s="2">
        <v>0</v>
      </c>
    </row>
    <row r="100" spans="1:8" x14ac:dyDescent="0.25">
      <c r="A100" t="s">
        <v>311</v>
      </c>
      <c r="B100" t="s">
        <v>312</v>
      </c>
      <c r="C100" s="2">
        <v>1914895</v>
      </c>
      <c r="D100" s="2">
        <v>1363969</v>
      </c>
      <c r="E100" s="2">
        <v>1418528</v>
      </c>
      <c r="F100" s="2">
        <v>1475269</v>
      </c>
      <c r="G100" s="2">
        <v>0</v>
      </c>
      <c r="H100" s="2">
        <v>0</v>
      </c>
    </row>
    <row r="101" spans="1:8" x14ac:dyDescent="0.25">
      <c r="A101" t="s">
        <v>138</v>
      </c>
      <c r="B101" t="s">
        <v>139</v>
      </c>
      <c r="C101" s="2">
        <v>2975750</v>
      </c>
      <c r="D101" s="2">
        <v>2975750</v>
      </c>
      <c r="E101" s="2">
        <v>1999296</v>
      </c>
      <c r="F101" s="2">
        <v>2287145</v>
      </c>
      <c r="G101" s="2">
        <v>0</v>
      </c>
      <c r="H101" s="2">
        <v>0</v>
      </c>
    </row>
    <row r="102" spans="1:8" x14ac:dyDescent="0.25">
      <c r="A102" t="s">
        <v>102</v>
      </c>
      <c r="B102" t="s">
        <v>103</v>
      </c>
      <c r="C102" s="2">
        <v>100000</v>
      </c>
      <c r="D102" s="2">
        <v>105312</v>
      </c>
      <c r="E102" s="2">
        <v>106582</v>
      </c>
      <c r="F102" s="2">
        <v>107149</v>
      </c>
      <c r="G102" s="2">
        <v>0</v>
      </c>
      <c r="H102" s="2">
        <v>0</v>
      </c>
    </row>
    <row r="103" spans="1:8" x14ac:dyDescent="0.25">
      <c r="A103" t="s">
        <v>419</v>
      </c>
      <c r="B103" t="s">
        <v>420</v>
      </c>
      <c r="C103" s="2">
        <v>196000</v>
      </c>
      <c r="D103" s="2">
        <v>160000</v>
      </c>
      <c r="E103" s="2">
        <v>168000</v>
      </c>
      <c r="F103" s="2">
        <v>177000</v>
      </c>
      <c r="G103" s="2">
        <v>0</v>
      </c>
      <c r="H103" s="2">
        <v>0</v>
      </c>
    </row>
    <row r="104" spans="1:8" x14ac:dyDescent="0.25">
      <c r="A104" t="s">
        <v>205</v>
      </c>
      <c r="B104" t="s">
        <v>206</v>
      </c>
      <c r="C104" s="2">
        <v>36300000</v>
      </c>
      <c r="D104" s="2">
        <v>44900000</v>
      </c>
      <c r="E104" s="2">
        <v>49850000</v>
      </c>
      <c r="F104" s="2">
        <v>54000000</v>
      </c>
      <c r="G104" s="2">
        <v>0</v>
      </c>
      <c r="H104" s="2">
        <v>0</v>
      </c>
    </row>
    <row r="105" spans="1:8" x14ac:dyDescent="0.25">
      <c r="A105" t="s">
        <v>112</v>
      </c>
      <c r="B105" t="s">
        <v>113</v>
      </c>
      <c r="C105" s="2">
        <v>75000</v>
      </c>
      <c r="D105" s="2">
        <v>75000</v>
      </c>
      <c r="E105" s="2">
        <v>75000</v>
      </c>
      <c r="F105" s="2">
        <v>75000</v>
      </c>
      <c r="G105" s="2">
        <v>0</v>
      </c>
      <c r="H105" s="2">
        <v>0</v>
      </c>
    </row>
    <row r="106" spans="1:8" x14ac:dyDescent="0.25">
      <c r="A106" t="s">
        <v>78</v>
      </c>
      <c r="B106" t="s">
        <v>79</v>
      </c>
      <c r="C106" s="2">
        <v>2592947</v>
      </c>
      <c r="D106" s="2">
        <v>2668947</v>
      </c>
      <c r="E106" s="2">
        <v>2329475</v>
      </c>
      <c r="F106" s="2">
        <v>2492539</v>
      </c>
      <c r="G106" s="2">
        <v>2667016</v>
      </c>
      <c r="H106" s="2">
        <v>0</v>
      </c>
    </row>
    <row r="107" spans="1:8" x14ac:dyDescent="0.25">
      <c r="A107" t="s">
        <v>96</v>
      </c>
      <c r="B107" t="s">
        <v>97</v>
      </c>
      <c r="C107" s="2">
        <v>18325</v>
      </c>
      <c r="D107" s="2">
        <v>18325</v>
      </c>
      <c r="E107" s="2">
        <v>18325</v>
      </c>
      <c r="F107" s="2">
        <v>18325</v>
      </c>
      <c r="G107" s="2">
        <v>0</v>
      </c>
      <c r="H107" s="2">
        <v>0</v>
      </c>
    </row>
    <row r="108" spans="1:8" x14ac:dyDescent="0.25">
      <c r="A108" t="s">
        <v>82</v>
      </c>
      <c r="B108" t="s">
        <v>83</v>
      </c>
      <c r="C108" s="2">
        <v>3500000</v>
      </c>
      <c r="D108" s="2">
        <v>3850000</v>
      </c>
      <c r="E108" s="2">
        <v>6000000</v>
      </c>
      <c r="F108" s="2">
        <v>6500000</v>
      </c>
      <c r="G108" s="2">
        <v>7000000</v>
      </c>
      <c r="H108" s="2">
        <v>7500000</v>
      </c>
    </row>
    <row r="109" spans="1:8" x14ac:dyDescent="0.25">
      <c r="A109" t="s">
        <v>14</v>
      </c>
      <c r="B109" t="s">
        <v>15</v>
      </c>
      <c r="C109" s="2">
        <v>13200000</v>
      </c>
      <c r="D109" s="2">
        <v>14850000</v>
      </c>
      <c r="E109" s="2">
        <v>16500000</v>
      </c>
      <c r="F109" s="2">
        <v>18150000</v>
      </c>
      <c r="G109" s="2">
        <v>0</v>
      </c>
      <c r="H109" s="2">
        <v>0</v>
      </c>
    </row>
    <row r="110" spans="1:8" x14ac:dyDescent="0.25">
      <c r="A110" t="s">
        <v>211</v>
      </c>
      <c r="B110" t="s">
        <v>212</v>
      </c>
      <c r="C110" s="2">
        <v>44000000</v>
      </c>
      <c r="D110" s="2">
        <v>50000000</v>
      </c>
      <c r="E110" s="2">
        <v>69000000</v>
      </c>
      <c r="F110" s="2">
        <v>76250000</v>
      </c>
      <c r="G110" s="2">
        <v>0</v>
      </c>
      <c r="H110" s="2">
        <v>0</v>
      </c>
    </row>
    <row r="111" spans="1:8" x14ac:dyDescent="0.25">
      <c r="A111" t="s">
        <v>485</v>
      </c>
      <c r="B111" t="s">
        <v>486</v>
      </c>
      <c r="C111" s="2">
        <v>1459925</v>
      </c>
      <c r="D111" s="2">
        <v>859062</v>
      </c>
      <c r="E111" s="2">
        <v>910606</v>
      </c>
      <c r="F111" s="2">
        <v>965242</v>
      </c>
      <c r="G111" s="2">
        <v>1023157</v>
      </c>
      <c r="H111" s="2">
        <v>0</v>
      </c>
    </row>
    <row r="112" spans="1:8" x14ac:dyDescent="0.25">
      <c r="A112" t="s">
        <v>18</v>
      </c>
      <c r="B112" t="s">
        <v>19</v>
      </c>
      <c r="C112" s="2">
        <v>1400000</v>
      </c>
      <c r="D112" s="2">
        <v>1500000</v>
      </c>
      <c r="E112" s="2">
        <v>0</v>
      </c>
      <c r="F112" s="2">
        <v>0</v>
      </c>
      <c r="G112" s="2">
        <v>0</v>
      </c>
      <c r="H112" s="2">
        <v>0</v>
      </c>
    </row>
    <row r="113" spans="1:8" x14ac:dyDescent="0.25">
      <c r="A113" t="s">
        <v>233</v>
      </c>
      <c r="B113" t="s">
        <v>234</v>
      </c>
      <c r="C113" s="2">
        <v>1650108</v>
      </c>
      <c r="D113" s="2">
        <v>1666605</v>
      </c>
      <c r="E113" s="2">
        <v>1683268</v>
      </c>
      <c r="F113" s="2">
        <v>1700097</v>
      </c>
      <c r="G113" s="2">
        <v>0</v>
      </c>
      <c r="H113" s="2">
        <v>0</v>
      </c>
    </row>
    <row r="114" spans="1:8" x14ac:dyDescent="0.25">
      <c r="A114" t="s">
        <v>247</v>
      </c>
      <c r="B114" t="s">
        <v>248</v>
      </c>
      <c r="C114" s="2">
        <v>90000</v>
      </c>
      <c r="D114" s="2">
        <v>90000</v>
      </c>
      <c r="E114" s="2">
        <v>90000</v>
      </c>
      <c r="F114" s="2">
        <v>90000</v>
      </c>
      <c r="G114" s="2">
        <v>0</v>
      </c>
      <c r="H114" s="2">
        <v>0</v>
      </c>
    </row>
    <row r="115" spans="1:8" x14ac:dyDescent="0.25">
      <c r="A115" t="s">
        <v>393</v>
      </c>
      <c r="B115" t="s">
        <v>394</v>
      </c>
      <c r="C115" s="2">
        <v>1250000</v>
      </c>
      <c r="D115" s="2">
        <v>874605</v>
      </c>
      <c r="E115" s="2">
        <v>874605</v>
      </c>
      <c r="F115" s="2">
        <v>0</v>
      </c>
      <c r="G115" s="2">
        <v>0</v>
      </c>
      <c r="H115" s="2">
        <v>0</v>
      </c>
    </row>
    <row r="116" spans="1:8" x14ac:dyDescent="0.25">
      <c r="A116" t="s">
        <v>54</v>
      </c>
      <c r="B116" t="s">
        <v>55</v>
      </c>
      <c r="C116" s="2">
        <v>2954259</v>
      </c>
      <c r="D116" s="2">
        <v>2405775</v>
      </c>
      <c r="E116" s="2">
        <v>2766641</v>
      </c>
      <c r="F116" s="2">
        <v>3181637</v>
      </c>
      <c r="G116" s="2">
        <v>0</v>
      </c>
      <c r="H116" s="2">
        <v>0</v>
      </c>
    </row>
    <row r="117" spans="1:8" x14ac:dyDescent="0.25">
      <c r="A117" t="s">
        <v>533</v>
      </c>
      <c r="B117" t="s">
        <v>534</v>
      </c>
      <c r="C117" s="2">
        <v>614000</v>
      </c>
      <c r="D117" s="2">
        <v>614000</v>
      </c>
      <c r="E117" s="2">
        <v>614000</v>
      </c>
      <c r="F117" s="2">
        <v>614000</v>
      </c>
      <c r="G117" s="2">
        <v>0</v>
      </c>
      <c r="H117" s="2">
        <v>0</v>
      </c>
    </row>
    <row r="118" spans="1:8" x14ac:dyDescent="0.25">
      <c r="A118" t="s">
        <v>32</v>
      </c>
      <c r="B118" t="s">
        <v>33</v>
      </c>
      <c r="C118" s="2">
        <v>3354086</v>
      </c>
      <c r="D118" s="2">
        <v>3454709</v>
      </c>
      <c r="E118" s="2">
        <v>3539532</v>
      </c>
      <c r="F118" s="2">
        <v>3608822</v>
      </c>
      <c r="G118" s="2">
        <v>0</v>
      </c>
      <c r="H118" s="2">
        <v>0</v>
      </c>
    </row>
    <row r="119" spans="1:8" x14ac:dyDescent="0.25">
      <c r="A119" t="s">
        <v>409</v>
      </c>
      <c r="B119" t="s">
        <v>410</v>
      </c>
      <c r="C119" s="2">
        <v>9548300</v>
      </c>
      <c r="D119" s="2">
        <v>10980500</v>
      </c>
      <c r="E119" s="2">
        <v>12627600</v>
      </c>
      <c r="F119" s="2">
        <v>14521800</v>
      </c>
      <c r="G119" s="2">
        <v>0</v>
      </c>
      <c r="H119" s="2">
        <v>0</v>
      </c>
    </row>
    <row r="120" spans="1:8" x14ac:dyDescent="0.25">
      <c r="A120" t="s">
        <v>209</v>
      </c>
      <c r="B120" t="s">
        <v>210</v>
      </c>
      <c r="C120" s="2">
        <v>59200000</v>
      </c>
      <c r="D120" s="2">
        <v>62200000</v>
      </c>
      <c r="E120" s="2">
        <v>65100000</v>
      </c>
      <c r="F120" s="2">
        <v>67700000</v>
      </c>
      <c r="G120" s="2">
        <v>0</v>
      </c>
      <c r="H120" s="2">
        <v>0</v>
      </c>
    </row>
    <row r="121" spans="1:8" x14ac:dyDescent="0.25">
      <c r="A121" t="s">
        <v>425</v>
      </c>
      <c r="B121" t="s">
        <v>426</v>
      </c>
      <c r="C121" s="2">
        <v>6725902</v>
      </c>
      <c r="D121" s="2">
        <v>6894049</v>
      </c>
      <c r="E121" s="2">
        <v>0</v>
      </c>
      <c r="F121" s="2">
        <v>0</v>
      </c>
      <c r="G121" s="2">
        <v>0</v>
      </c>
      <c r="H121" s="2">
        <v>0</v>
      </c>
    </row>
    <row r="122" spans="1:8" x14ac:dyDescent="0.25">
      <c r="A122" t="s">
        <v>535</v>
      </c>
      <c r="B122" t="s">
        <v>536</v>
      </c>
      <c r="C122" s="2">
        <v>170000</v>
      </c>
      <c r="D122" s="2">
        <v>85000</v>
      </c>
      <c r="E122" s="2">
        <v>90000</v>
      </c>
      <c r="F122" s="2">
        <v>0</v>
      </c>
      <c r="G122" s="2">
        <v>0</v>
      </c>
      <c r="H122" s="2">
        <v>0</v>
      </c>
    </row>
    <row r="123" spans="1:8" x14ac:dyDescent="0.25">
      <c r="A123" t="s">
        <v>455</v>
      </c>
      <c r="B123" t="s">
        <v>456</v>
      </c>
      <c r="C123" s="2">
        <v>1068175</v>
      </c>
      <c r="D123" s="2">
        <v>1281811</v>
      </c>
      <c r="E123" s="2">
        <v>1538173</v>
      </c>
      <c r="F123" s="2">
        <v>0</v>
      </c>
      <c r="G123" s="2">
        <v>0</v>
      </c>
      <c r="H123" s="2">
        <v>0</v>
      </c>
    </row>
    <row r="124" spans="1:8" x14ac:dyDescent="0.25">
      <c r="A124" t="s">
        <v>6</v>
      </c>
      <c r="B124" t="s">
        <v>7</v>
      </c>
      <c r="C124" s="2">
        <v>465000</v>
      </c>
      <c r="D124" s="2">
        <v>511000</v>
      </c>
      <c r="E124" s="2">
        <v>525000</v>
      </c>
      <c r="F124" s="2">
        <v>525000</v>
      </c>
      <c r="G124" s="2">
        <v>0</v>
      </c>
      <c r="H124" s="2">
        <v>0</v>
      </c>
    </row>
    <row r="125" spans="1:8" x14ac:dyDescent="0.25">
      <c r="A125" t="s">
        <v>72</v>
      </c>
      <c r="B125" t="s">
        <v>73</v>
      </c>
      <c r="C125" s="2">
        <v>8102901</v>
      </c>
      <c r="D125" s="2">
        <v>9075249</v>
      </c>
      <c r="E125" s="2">
        <v>13790705</v>
      </c>
      <c r="F125" s="2">
        <v>14496559</v>
      </c>
      <c r="G125" s="2">
        <v>15235033</v>
      </c>
      <c r="H125" s="2">
        <v>16007613</v>
      </c>
    </row>
    <row r="126" spans="1:8" x14ac:dyDescent="0.25">
      <c r="A126" t="s">
        <v>473</v>
      </c>
      <c r="B126" t="s">
        <v>474</v>
      </c>
      <c r="C126" s="2">
        <v>250000</v>
      </c>
      <c r="D126" s="2">
        <v>250000</v>
      </c>
      <c r="E126" s="2">
        <v>250000</v>
      </c>
      <c r="F126" s="2">
        <v>250000</v>
      </c>
      <c r="G126" s="2">
        <v>250000</v>
      </c>
      <c r="H126" s="2">
        <v>250000</v>
      </c>
    </row>
    <row r="127" spans="1:8" x14ac:dyDescent="0.25">
      <c r="A127" t="s">
        <v>381</v>
      </c>
      <c r="B127" t="s">
        <v>382</v>
      </c>
      <c r="C127" s="2">
        <v>953708</v>
      </c>
      <c r="D127" s="2">
        <v>970875</v>
      </c>
      <c r="E127" s="2">
        <v>988350</v>
      </c>
      <c r="F127" s="2">
        <v>1006141</v>
      </c>
      <c r="G127" s="2">
        <v>0</v>
      </c>
      <c r="H127" s="2">
        <v>0</v>
      </c>
    </row>
    <row r="128" spans="1:8" x14ac:dyDescent="0.25">
      <c r="A128" t="s">
        <v>255</v>
      </c>
      <c r="B128" t="s">
        <v>256</v>
      </c>
      <c r="C128" s="2">
        <v>1026823</v>
      </c>
      <c r="D128" s="2">
        <v>700000</v>
      </c>
      <c r="E128" s="2">
        <v>700000</v>
      </c>
      <c r="F128" s="2">
        <v>0</v>
      </c>
      <c r="G128" s="2">
        <v>0</v>
      </c>
      <c r="H128" s="2">
        <v>0</v>
      </c>
    </row>
    <row r="129" spans="1:8" x14ac:dyDescent="0.25">
      <c r="A129" t="s">
        <v>525</v>
      </c>
      <c r="B129" t="s">
        <v>526</v>
      </c>
      <c r="C129" s="2">
        <v>6250000</v>
      </c>
      <c r="D129" s="2">
        <v>6450000</v>
      </c>
      <c r="E129" s="2">
        <v>6700000</v>
      </c>
      <c r="F129" s="2">
        <v>7200000</v>
      </c>
      <c r="G129" s="2">
        <v>7600000</v>
      </c>
      <c r="H129" s="2">
        <v>8000000</v>
      </c>
    </row>
    <row r="130" spans="1:8" x14ac:dyDescent="0.25">
      <c r="A130" t="s">
        <v>569</v>
      </c>
      <c r="B130" t="s">
        <v>570</v>
      </c>
      <c r="C130" s="2">
        <v>320000</v>
      </c>
      <c r="D130" s="2">
        <v>325000</v>
      </c>
      <c r="E130" s="2">
        <v>385000</v>
      </c>
      <c r="F130" s="2">
        <v>400000</v>
      </c>
      <c r="G130" s="2">
        <v>415000</v>
      </c>
      <c r="H130" s="2">
        <v>430000</v>
      </c>
    </row>
    <row r="131" spans="1:8" x14ac:dyDescent="0.25">
      <c r="A131" t="s">
        <v>92</v>
      </c>
      <c r="B131" t="s">
        <v>93</v>
      </c>
      <c r="C131" s="2">
        <v>150000</v>
      </c>
      <c r="D131" s="2">
        <v>150000</v>
      </c>
      <c r="E131" s="2">
        <v>175000</v>
      </c>
      <c r="F131" s="2">
        <v>175000</v>
      </c>
      <c r="G131" s="2">
        <v>175000</v>
      </c>
      <c r="H131" s="2">
        <v>175000</v>
      </c>
    </row>
    <row r="132" spans="1:8" x14ac:dyDescent="0.25">
      <c r="A132" t="s">
        <v>26</v>
      </c>
      <c r="B132" t="s">
        <v>27</v>
      </c>
      <c r="C132" s="2">
        <v>1426962</v>
      </c>
      <c r="D132" s="2">
        <v>1449314</v>
      </c>
      <c r="E132" s="2">
        <v>1536273</v>
      </c>
      <c r="F132" s="2">
        <v>0</v>
      </c>
      <c r="G132" s="2">
        <v>0</v>
      </c>
      <c r="H132" s="2">
        <v>0</v>
      </c>
    </row>
    <row r="133" spans="1:8" x14ac:dyDescent="0.25">
      <c r="A133" t="s">
        <v>305</v>
      </c>
      <c r="B133" t="s">
        <v>306</v>
      </c>
      <c r="C133" s="2">
        <v>505862</v>
      </c>
      <c r="D133" s="2">
        <v>505862</v>
      </c>
      <c r="E133" s="2">
        <v>560397</v>
      </c>
      <c r="F133" s="2">
        <v>655664</v>
      </c>
      <c r="G133" s="2">
        <v>0</v>
      </c>
      <c r="H133" s="2">
        <v>0</v>
      </c>
    </row>
    <row r="134" spans="1:8" x14ac:dyDescent="0.25">
      <c r="A134" t="s">
        <v>481</v>
      </c>
      <c r="B134" t="s">
        <v>482</v>
      </c>
      <c r="C134" s="2">
        <v>287000</v>
      </c>
      <c r="D134" s="2">
        <v>287000</v>
      </c>
      <c r="E134" s="2">
        <v>287000</v>
      </c>
      <c r="F134" s="2">
        <v>0</v>
      </c>
      <c r="G134" s="2">
        <v>0</v>
      </c>
      <c r="H134" s="2">
        <v>0</v>
      </c>
    </row>
    <row r="135" spans="1:8" x14ac:dyDescent="0.25">
      <c r="A135" t="s">
        <v>417</v>
      </c>
      <c r="B135" t="s">
        <v>418</v>
      </c>
      <c r="C135" s="2">
        <v>26500000</v>
      </c>
      <c r="D135" s="2">
        <v>26500000</v>
      </c>
      <c r="E135" s="2">
        <v>26500000</v>
      </c>
      <c r="F135" s="2">
        <v>26500000</v>
      </c>
      <c r="G135" s="2">
        <v>0</v>
      </c>
      <c r="H135" s="2">
        <v>0</v>
      </c>
    </row>
    <row r="136" spans="1:8" x14ac:dyDescent="0.25">
      <c r="A136" t="s">
        <v>142</v>
      </c>
      <c r="B136" t="s">
        <v>143</v>
      </c>
      <c r="C136" s="2">
        <v>800000</v>
      </c>
      <c r="D136" s="2">
        <v>800000</v>
      </c>
      <c r="E136" s="2">
        <v>0</v>
      </c>
      <c r="F136" s="2">
        <v>0</v>
      </c>
      <c r="G136" s="2">
        <v>0</v>
      </c>
      <c r="H136" s="2">
        <v>0</v>
      </c>
    </row>
    <row r="137" spans="1:8" x14ac:dyDescent="0.25">
      <c r="A137" t="s">
        <v>445</v>
      </c>
      <c r="B137" t="s">
        <v>446</v>
      </c>
      <c r="C137" s="2">
        <v>9500000</v>
      </c>
      <c r="D137" s="2">
        <v>9900000</v>
      </c>
      <c r="E137" s="2">
        <v>10500000</v>
      </c>
      <c r="F137" s="2">
        <v>0</v>
      </c>
      <c r="G137" s="2">
        <v>0</v>
      </c>
      <c r="H137" s="2">
        <v>0</v>
      </c>
    </row>
    <row r="138" spans="1:8" x14ac:dyDescent="0.25">
      <c r="A138" t="s">
        <v>443</v>
      </c>
      <c r="B138" t="s">
        <v>444</v>
      </c>
      <c r="C138" s="2">
        <v>976836</v>
      </c>
      <c r="D138" s="2">
        <v>1035446</v>
      </c>
      <c r="E138" s="2">
        <v>1097573</v>
      </c>
      <c r="F138" s="2">
        <v>0</v>
      </c>
      <c r="G138" s="2">
        <v>0</v>
      </c>
      <c r="H138" s="2">
        <v>0</v>
      </c>
    </row>
    <row r="139" spans="1:8" x14ac:dyDescent="0.25">
      <c r="A139" t="s">
        <v>184</v>
      </c>
      <c r="B139" t="s">
        <v>185</v>
      </c>
      <c r="C139" s="2">
        <v>11750000</v>
      </c>
      <c r="D139" s="2">
        <v>12000000</v>
      </c>
      <c r="E139" s="2">
        <v>12300000</v>
      </c>
      <c r="F139" s="2">
        <v>12750000</v>
      </c>
      <c r="G139" s="2">
        <v>0</v>
      </c>
      <c r="H139" s="2">
        <v>0</v>
      </c>
    </row>
    <row r="140" spans="1:8" x14ac:dyDescent="0.25">
      <c r="A140" t="s">
        <v>527</v>
      </c>
      <c r="B140" t="s">
        <v>528</v>
      </c>
      <c r="C140" s="2">
        <v>4225000</v>
      </c>
      <c r="D140" s="2">
        <v>4250000</v>
      </c>
      <c r="E140" s="2">
        <v>4027516</v>
      </c>
      <c r="F140" s="2">
        <v>4269167</v>
      </c>
      <c r="G140" s="2">
        <v>4525317</v>
      </c>
      <c r="H140" s="2">
        <v>4796836</v>
      </c>
    </row>
    <row r="141" spans="1:8" x14ac:dyDescent="0.25">
      <c r="A141" t="s">
        <v>323</v>
      </c>
      <c r="B141" t="s">
        <v>324</v>
      </c>
      <c r="C141" s="2">
        <v>1900000</v>
      </c>
      <c r="D141" s="2">
        <v>1950000</v>
      </c>
      <c r="E141" s="2">
        <v>2000000</v>
      </c>
      <c r="F141" s="2">
        <v>2050000</v>
      </c>
      <c r="G141" s="2">
        <v>2100000</v>
      </c>
      <c r="H141" s="2">
        <v>2150000</v>
      </c>
    </row>
    <row r="142" spans="1:8" x14ac:dyDescent="0.25">
      <c r="A142" t="s">
        <v>403</v>
      </c>
      <c r="B142" t="s">
        <v>404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x14ac:dyDescent="0.25">
      <c r="A143" t="s">
        <v>421</v>
      </c>
      <c r="B143" t="s">
        <v>422</v>
      </c>
      <c r="C143" s="2">
        <v>10350062</v>
      </c>
      <c r="D143" s="2">
        <v>11902571</v>
      </c>
      <c r="E143" s="2">
        <v>13687957</v>
      </c>
      <c r="F143" s="2">
        <v>15741150</v>
      </c>
      <c r="G143" s="2">
        <v>0</v>
      </c>
      <c r="H143" s="2">
        <v>0</v>
      </c>
    </row>
    <row r="144" spans="1:8" x14ac:dyDescent="0.25">
      <c r="A144" t="s">
        <v>144</v>
      </c>
      <c r="B144" t="s">
        <v>145</v>
      </c>
      <c r="C144" s="2">
        <v>2317041</v>
      </c>
      <c r="D144" s="2">
        <v>2317041</v>
      </c>
      <c r="E144" s="2">
        <v>2125182</v>
      </c>
      <c r="F144" s="2">
        <v>2337700</v>
      </c>
      <c r="G144" s="2">
        <v>2454586</v>
      </c>
      <c r="H144" s="2">
        <v>2700044</v>
      </c>
    </row>
    <row r="145" spans="1:8" x14ac:dyDescent="0.25">
      <c r="A145" t="s">
        <v>263</v>
      </c>
      <c r="B145" t="s">
        <v>264</v>
      </c>
      <c r="C145" s="2">
        <v>805000</v>
      </c>
      <c r="D145" s="2">
        <v>805000</v>
      </c>
      <c r="E145" s="2">
        <v>900000</v>
      </c>
      <c r="F145" s="2">
        <v>950000</v>
      </c>
      <c r="G145" s="2">
        <v>1050000</v>
      </c>
      <c r="H145" s="2">
        <v>1115000</v>
      </c>
    </row>
    <row r="146" spans="1:8" x14ac:dyDescent="0.25">
      <c r="A146" t="s">
        <v>128</v>
      </c>
      <c r="B146" t="s">
        <v>129</v>
      </c>
      <c r="C146" s="2">
        <v>6718758</v>
      </c>
      <c r="D146" s="2">
        <v>6559024</v>
      </c>
      <c r="E146" s="2">
        <v>6952565</v>
      </c>
      <c r="F146" s="2">
        <v>0</v>
      </c>
      <c r="G146" s="2">
        <v>0</v>
      </c>
      <c r="H146" s="2">
        <v>0</v>
      </c>
    </row>
    <row r="147" spans="1:8" x14ac:dyDescent="0.25">
      <c r="A147" t="s">
        <v>261</v>
      </c>
      <c r="B147" t="s">
        <v>262</v>
      </c>
      <c r="C147" s="2">
        <v>946000</v>
      </c>
      <c r="D147" s="2">
        <v>687299</v>
      </c>
      <c r="E147" s="2">
        <v>721664</v>
      </c>
      <c r="F147" s="2">
        <v>757747</v>
      </c>
      <c r="G147" s="2">
        <v>0</v>
      </c>
      <c r="H147" s="2">
        <v>0</v>
      </c>
    </row>
    <row r="148" spans="1:8" x14ac:dyDescent="0.25">
      <c r="A148" t="s">
        <v>587</v>
      </c>
      <c r="B148" t="s">
        <v>588</v>
      </c>
      <c r="C148" s="2">
        <v>247000</v>
      </c>
      <c r="D148" s="2">
        <v>252000</v>
      </c>
      <c r="E148" s="2">
        <v>257000</v>
      </c>
      <c r="F148" s="2">
        <v>262000</v>
      </c>
      <c r="G148" s="2">
        <v>0</v>
      </c>
      <c r="H148" s="2">
        <v>0</v>
      </c>
    </row>
    <row r="149" spans="1:8" x14ac:dyDescent="0.25">
      <c r="A149" t="s">
        <v>531</v>
      </c>
      <c r="B149" t="s">
        <v>532</v>
      </c>
      <c r="C149" s="2">
        <v>5970000</v>
      </c>
      <c r="D149" s="2">
        <v>6060000</v>
      </c>
      <c r="E149" s="2">
        <v>5000000</v>
      </c>
      <c r="F149" s="2">
        <v>5100000</v>
      </c>
      <c r="G149" s="2">
        <v>5200000</v>
      </c>
      <c r="H149" s="2">
        <v>5350000</v>
      </c>
    </row>
    <row r="150" spans="1:8" x14ac:dyDescent="0.25">
      <c r="A150" t="s">
        <v>401</v>
      </c>
      <c r="B150" t="s">
        <v>402</v>
      </c>
      <c r="C150" s="2">
        <v>155000</v>
      </c>
      <c r="D150" s="2">
        <v>155000</v>
      </c>
      <c r="E150" s="2">
        <v>155000</v>
      </c>
      <c r="F150" s="2">
        <v>155000</v>
      </c>
      <c r="G150" s="2">
        <v>0</v>
      </c>
      <c r="H150" s="2">
        <v>0</v>
      </c>
    </row>
    <row r="151" spans="1:8" x14ac:dyDescent="0.25">
      <c r="A151" t="s">
        <v>397</v>
      </c>
      <c r="B151" t="s">
        <v>398</v>
      </c>
      <c r="C151" s="2">
        <v>15417716</v>
      </c>
      <c r="D151" s="2">
        <v>11316941</v>
      </c>
      <c r="E151" s="2">
        <v>11882329</v>
      </c>
      <c r="F151" s="2">
        <v>0</v>
      </c>
      <c r="G151" s="2">
        <v>0</v>
      </c>
      <c r="H151" s="2">
        <v>0</v>
      </c>
    </row>
    <row r="152" spans="1:8" x14ac:dyDescent="0.25">
      <c r="A152" t="s">
        <v>411</v>
      </c>
      <c r="B152" t="s">
        <v>412</v>
      </c>
      <c r="C152" s="2">
        <v>31636355</v>
      </c>
      <c r="D152" s="2">
        <v>36381808</v>
      </c>
      <c r="E152" s="2">
        <v>41839079</v>
      </c>
      <c r="F152" s="2">
        <v>48144941</v>
      </c>
      <c r="G152" s="2">
        <v>0</v>
      </c>
      <c r="H152" s="2">
        <v>0</v>
      </c>
    </row>
    <row r="153" spans="1:8" x14ac:dyDescent="0.25">
      <c r="A153" t="s">
        <v>561</v>
      </c>
      <c r="B153" t="s">
        <v>562</v>
      </c>
      <c r="C153" s="2">
        <v>3099000</v>
      </c>
      <c r="D153" s="2">
        <v>3250000</v>
      </c>
      <c r="E153" s="2">
        <v>2750000</v>
      </c>
      <c r="F153" s="2">
        <v>2950000</v>
      </c>
      <c r="G153" s="2">
        <v>3175000</v>
      </c>
      <c r="H153" s="2">
        <v>3400000</v>
      </c>
    </row>
    <row r="154" spans="1:8" x14ac:dyDescent="0.25">
      <c r="A154" t="s">
        <v>257</v>
      </c>
      <c r="B154" t="s">
        <v>258</v>
      </c>
      <c r="C154" s="2">
        <v>925000</v>
      </c>
      <c r="D154" s="2">
        <v>687924</v>
      </c>
      <c r="E154" s="2">
        <v>756716</v>
      </c>
      <c r="F154" s="2">
        <v>832388</v>
      </c>
      <c r="G154" s="2">
        <v>0</v>
      </c>
      <c r="H154" s="2">
        <v>0</v>
      </c>
    </row>
    <row r="155" spans="1:8" x14ac:dyDescent="0.25">
      <c r="A155" t="s">
        <v>335</v>
      </c>
      <c r="B155" t="s">
        <v>336</v>
      </c>
      <c r="C155" s="2">
        <v>450000</v>
      </c>
      <c r="D155" s="2">
        <v>450000</v>
      </c>
      <c r="E155" s="2">
        <v>450000</v>
      </c>
      <c r="F155" s="2">
        <v>0</v>
      </c>
      <c r="G155" s="2">
        <v>0</v>
      </c>
      <c r="H155" s="2">
        <v>0</v>
      </c>
    </row>
    <row r="156" spans="1:8" x14ac:dyDescent="0.25">
      <c r="A156" t="s">
        <v>313</v>
      </c>
      <c r="B156" t="s">
        <v>314</v>
      </c>
      <c r="C156" s="2">
        <v>36000</v>
      </c>
      <c r="D156" s="2">
        <v>36000</v>
      </c>
      <c r="E156" s="2">
        <v>36000</v>
      </c>
      <c r="F156" s="2">
        <v>36000</v>
      </c>
      <c r="G156" s="2">
        <v>36000</v>
      </c>
      <c r="H156" s="2">
        <v>36000</v>
      </c>
    </row>
    <row r="157" spans="1:8" x14ac:dyDescent="0.25">
      <c r="A157" t="s">
        <v>341</v>
      </c>
      <c r="B157" t="s">
        <v>342</v>
      </c>
      <c r="C157" s="2">
        <v>1760445</v>
      </c>
      <c r="D157" s="2">
        <v>1786945</v>
      </c>
      <c r="E157" s="2">
        <v>1573148</v>
      </c>
      <c r="F157" s="2">
        <v>1606681</v>
      </c>
      <c r="G157" s="2">
        <v>1637634</v>
      </c>
      <c r="H157" s="2">
        <v>0</v>
      </c>
    </row>
    <row r="158" spans="1:8" x14ac:dyDescent="0.25">
      <c r="A158" t="s">
        <v>441</v>
      </c>
      <c r="B158" t="s">
        <v>442</v>
      </c>
      <c r="C158" s="2">
        <v>1785000</v>
      </c>
      <c r="D158" s="2">
        <v>1995000</v>
      </c>
      <c r="E158" s="2">
        <v>2240000</v>
      </c>
      <c r="F158" s="2">
        <v>0</v>
      </c>
      <c r="G158" s="2">
        <v>0</v>
      </c>
      <c r="H158" s="2">
        <v>0</v>
      </c>
    </row>
    <row r="159" spans="1:8" x14ac:dyDescent="0.25">
      <c r="A159" t="s">
        <v>529</v>
      </c>
      <c r="B159" t="s">
        <v>530</v>
      </c>
      <c r="C159" s="2">
        <v>3900000</v>
      </c>
      <c r="D159" s="2">
        <v>4000000</v>
      </c>
      <c r="E159" s="2">
        <v>2500000</v>
      </c>
      <c r="F159" s="2">
        <v>2700000</v>
      </c>
      <c r="G159" s="2">
        <v>2900000</v>
      </c>
      <c r="H159" s="2">
        <v>3100000</v>
      </c>
    </row>
    <row r="160" spans="1:8" x14ac:dyDescent="0.25">
      <c r="A160" t="s">
        <v>140</v>
      </c>
      <c r="B160" t="s">
        <v>141</v>
      </c>
      <c r="C160" s="2">
        <v>1900742</v>
      </c>
      <c r="D160" s="2">
        <v>1900742</v>
      </c>
      <c r="E160" s="2">
        <v>2504168</v>
      </c>
      <c r="F160" s="2">
        <v>2504168</v>
      </c>
      <c r="G160" s="2">
        <v>0</v>
      </c>
      <c r="H160" s="2">
        <v>0</v>
      </c>
    </row>
    <row r="161" spans="1:8" x14ac:dyDescent="0.25">
      <c r="A161" t="s">
        <v>108</v>
      </c>
      <c r="B161" t="s">
        <v>109</v>
      </c>
      <c r="C161" s="2">
        <v>1850000</v>
      </c>
      <c r="D161" s="2">
        <v>1900000</v>
      </c>
      <c r="E161" s="2">
        <v>1950000</v>
      </c>
      <c r="F161" s="2">
        <v>2010000</v>
      </c>
      <c r="G161" s="2">
        <v>0</v>
      </c>
      <c r="H161" s="2">
        <v>0</v>
      </c>
    </row>
    <row r="162" spans="1:8" x14ac:dyDescent="0.25">
      <c r="A162" t="s">
        <v>219</v>
      </c>
      <c r="B162" t="s">
        <v>220</v>
      </c>
      <c r="C162" s="2">
        <v>11405613</v>
      </c>
      <c r="D162" s="2">
        <v>11975894</v>
      </c>
      <c r="E162" s="2">
        <v>12574688</v>
      </c>
      <c r="F162" s="2">
        <v>13203423</v>
      </c>
      <c r="G162" s="2">
        <v>0</v>
      </c>
      <c r="H162" s="2">
        <v>0</v>
      </c>
    </row>
    <row r="163" spans="1:8" x14ac:dyDescent="0.25">
      <c r="A163" t="s">
        <v>309</v>
      </c>
      <c r="B163" t="s">
        <v>310</v>
      </c>
      <c r="C163" s="2">
        <v>4654330</v>
      </c>
      <c r="D163" s="2">
        <v>4654330</v>
      </c>
      <c r="E163" s="2">
        <v>0</v>
      </c>
      <c r="F163" s="2">
        <v>0</v>
      </c>
      <c r="G163" s="2">
        <v>0</v>
      </c>
      <c r="H163" s="2">
        <v>0</v>
      </c>
    </row>
    <row r="164" spans="1:8" x14ac:dyDescent="0.25">
      <c r="A164" t="s">
        <v>339</v>
      </c>
      <c r="B164" t="s">
        <v>340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</row>
    <row r="165" spans="1:8" x14ac:dyDescent="0.25">
      <c r="A165" t="s">
        <v>489</v>
      </c>
      <c r="B165" t="s">
        <v>490</v>
      </c>
      <c r="C165" s="2">
        <v>42000000</v>
      </c>
      <c r="D165" s="2">
        <v>44500000</v>
      </c>
      <c r="E165" s="2">
        <v>43125000</v>
      </c>
      <c r="F165" s="2">
        <v>45700000</v>
      </c>
      <c r="G165" s="2">
        <v>48250000</v>
      </c>
      <c r="H165" s="2">
        <v>50875000</v>
      </c>
    </row>
    <row r="166" spans="1:8" x14ac:dyDescent="0.25">
      <c r="A166" t="s">
        <v>483</v>
      </c>
      <c r="B166" t="s">
        <v>484</v>
      </c>
      <c r="C166" s="2">
        <v>300000</v>
      </c>
      <c r="D166" s="2">
        <v>300000</v>
      </c>
      <c r="E166" s="2">
        <v>375000</v>
      </c>
      <c r="F166" s="2">
        <v>375000</v>
      </c>
      <c r="G166" s="2">
        <v>375000</v>
      </c>
      <c r="H166" s="2">
        <v>375000</v>
      </c>
    </row>
    <row r="167" spans="1:8" x14ac:dyDescent="0.25">
      <c r="A167" t="s">
        <v>213</v>
      </c>
      <c r="B167" t="s">
        <v>214</v>
      </c>
      <c r="C167" s="2">
        <v>57000000</v>
      </c>
      <c r="D167" s="2">
        <v>58000000</v>
      </c>
      <c r="E167" s="2">
        <v>59000000</v>
      </c>
      <c r="F167" s="2">
        <v>60000000</v>
      </c>
      <c r="G167" s="2">
        <v>0</v>
      </c>
      <c r="H167" s="2">
        <v>0</v>
      </c>
    </row>
    <row r="168" spans="1:8" x14ac:dyDescent="0.25">
      <c r="A168" t="s">
        <v>162</v>
      </c>
      <c r="B168" t="s">
        <v>163</v>
      </c>
      <c r="C168" s="2">
        <v>10000000</v>
      </c>
      <c r="D168" s="2">
        <v>10450000</v>
      </c>
      <c r="E168" s="2">
        <v>10950000</v>
      </c>
      <c r="F168" s="2">
        <v>0</v>
      </c>
      <c r="G168" s="2">
        <v>0</v>
      </c>
      <c r="H168" s="2">
        <v>0</v>
      </c>
    </row>
    <row r="169" spans="1:8" x14ac:dyDescent="0.25">
      <c r="A169" t="s">
        <v>557</v>
      </c>
      <c r="B169" t="s">
        <v>558</v>
      </c>
      <c r="C169" s="2">
        <v>676000</v>
      </c>
      <c r="D169" s="2">
        <v>667000</v>
      </c>
      <c r="E169" s="2">
        <v>667000</v>
      </c>
      <c r="F169" s="2">
        <v>667000</v>
      </c>
      <c r="G169" s="2">
        <v>667000</v>
      </c>
      <c r="H169" s="2">
        <v>0</v>
      </c>
    </row>
    <row r="170" spans="1:8" x14ac:dyDescent="0.25">
      <c r="A170" t="s">
        <v>160</v>
      </c>
      <c r="B170" t="s">
        <v>161</v>
      </c>
      <c r="C170" s="2">
        <v>384200</v>
      </c>
      <c r="D170" s="2">
        <v>384200</v>
      </c>
      <c r="E170" s="2">
        <v>400000</v>
      </c>
      <c r="F170" s="2">
        <v>400000</v>
      </c>
      <c r="G170" s="2">
        <v>410000</v>
      </c>
      <c r="H170" s="2">
        <v>410000</v>
      </c>
    </row>
    <row r="171" spans="1:8" x14ac:dyDescent="0.25">
      <c r="A171" t="s">
        <v>329</v>
      </c>
      <c r="B171" t="s">
        <v>330</v>
      </c>
      <c r="C171" s="2">
        <v>3370370</v>
      </c>
      <c r="D171" s="2">
        <v>3471481</v>
      </c>
      <c r="E171" s="2">
        <v>2756000</v>
      </c>
      <c r="F171" s="2">
        <v>2838548</v>
      </c>
      <c r="G171" s="2">
        <v>2932497</v>
      </c>
      <c r="H171" s="2">
        <v>3020160</v>
      </c>
    </row>
    <row r="172" spans="1:8" x14ac:dyDescent="0.25">
      <c r="A172" t="s">
        <v>158</v>
      </c>
      <c r="B172" t="s">
        <v>159</v>
      </c>
      <c r="C172" s="2">
        <v>2000000</v>
      </c>
      <c r="D172" s="2">
        <v>2000000</v>
      </c>
      <c r="E172" s="2">
        <v>1594640</v>
      </c>
      <c r="F172" s="2">
        <v>1643000</v>
      </c>
      <c r="G172" s="2">
        <v>1692600</v>
      </c>
      <c r="H172" s="2">
        <v>0</v>
      </c>
    </row>
    <row r="173" spans="1:8" x14ac:dyDescent="0.25">
      <c r="A173" t="s">
        <v>291</v>
      </c>
      <c r="B173" t="s">
        <v>292</v>
      </c>
      <c r="C173" s="2">
        <v>386000</v>
      </c>
      <c r="D173" s="2">
        <v>398328</v>
      </c>
      <c r="E173" s="2">
        <v>600000</v>
      </c>
      <c r="F173" s="2">
        <v>0</v>
      </c>
      <c r="G173" s="2">
        <v>0</v>
      </c>
      <c r="H173" s="2">
        <v>0</v>
      </c>
    </row>
    <row r="174" spans="1:8" x14ac:dyDescent="0.25">
      <c r="A174" t="s">
        <v>317</v>
      </c>
      <c r="B174" t="s">
        <v>318</v>
      </c>
      <c r="C174" s="2">
        <v>919590</v>
      </c>
      <c r="D174" s="2">
        <v>612158</v>
      </c>
      <c r="E174" s="2">
        <v>642766</v>
      </c>
      <c r="F174" s="2">
        <v>674904</v>
      </c>
      <c r="G174" s="2">
        <v>708649</v>
      </c>
      <c r="H174" s="2">
        <v>0</v>
      </c>
    </row>
    <row r="175" spans="1:8" x14ac:dyDescent="0.25">
      <c r="A175" t="s">
        <v>493</v>
      </c>
      <c r="B175" t="s">
        <v>494</v>
      </c>
      <c r="C175" s="2">
        <v>27100000</v>
      </c>
      <c r="D175" s="2">
        <v>27900000</v>
      </c>
      <c r="E175" s="2">
        <v>30900000</v>
      </c>
      <c r="F175" s="2">
        <v>31970000</v>
      </c>
      <c r="G175" s="2">
        <v>34200000</v>
      </c>
      <c r="H175" s="2">
        <v>36500000</v>
      </c>
    </row>
    <row r="176" spans="1:8" x14ac:dyDescent="0.25">
      <c r="A176" t="s">
        <v>315</v>
      </c>
      <c r="B176" t="s">
        <v>316</v>
      </c>
      <c r="C176" s="2">
        <v>995380</v>
      </c>
      <c r="D176" s="2">
        <v>995380</v>
      </c>
      <c r="E176" s="2">
        <v>1175719</v>
      </c>
      <c r="F176" s="2">
        <v>1187476</v>
      </c>
      <c r="G176" s="2">
        <v>1199351</v>
      </c>
      <c r="H176" s="2">
        <v>1211344</v>
      </c>
    </row>
    <row r="177" spans="1:8" x14ac:dyDescent="0.25">
      <c r="A177" t="s">
        <v>273</v>
      </c>
      <c r="B177" t="s">
        <v>274</v>
      </c>
      <c r="C177" s="2">
        <v>1100000</v>
      </c>
      <c r="D177" s="2">
        <v>864849</v>
      </c>
      <c r="E177" s="2">
        <v>916740</v>
      </c>
      <c r="F177" s="2">
        <v>971743</v>
      </c>
      <c r="G177" s="2">
        <v>0</v>
      </c>
      <c r="H177" s="2">
        <v>0</v>
      </c>
    </row>
    <row r="178" spans="1:8" x14ac:dyDescent="0.25">
      <c r="A178" t="s">
        <v>463</v>
      </c>
      <c r="B178" t="s">
        <v>464</v>
      </c>
      <c r="C178" s="2">
        <v>45000</v>
      </c>
      <c r="D178" s="2">
        <v>45000</v>
      </c>
      <c r="E178" s="2">
        <v>74255</v>
      </c>
      <c r="F178" s="2">
        <v>76060</v>
      </c>
      <c r="G178" s="2">
        <v>77909</v>
      </c>
      <c r="H178" s="2">
        <v>79802</v>
      </c>
    </row>
    <row r="179" spans="1:8" x14ac:dyDescent="0.25">
      <c r="A179" t="s">
        <v>379</v>
      </c>
      <c r="B179" t="s">
        <v>380</v>
      </c>
      <c r="C179" s="2">
        <v>2225000</v>
      </c>
      <c r="D179" s="2">
        <v>2225000</v>
      </c>
      <c r="E179" s="2">
        <v>2225000</v>
      </c>
      <c r="F179" s="2">
        <v>2225000</v>
      </c>
      <c r="G179" s="2">
        <v>2350000</v>
      </c>
      <c r="H179" s="2">
        <v>2350000</v>
      </c>
    </row>
    <row r="180" spans="1:8" x14ac:dyDescent="0.25">
      <c r="A180" t="s">
        <v>437</v>
      </c>
      <c r="B180" t="s">
        <v>438</v>
      </c>
      <c r="C180" s="2">
        <v>115000</v>
      </c>
      <c r="D180" s="2">
        <v>125000</v>
      </c>
      <c r="E180" s="2">
        <v>125000</v>
      </c>
      <c r="F180" s="2">
        <v>0</v>
      </c>
      <c r="G180" s="2">
        <v>0</v>
      </c>
      <c r="H180" s="2">
        <v>0</v>
      </c>
    </row>
    <row r="181" spans="1:8" x14ac:dyDescent="0.25">
      <c r="A181" t="s">
        <v>100</v>
      </c>
      <c r="B181" t="s">
        <v>101</v>
      </c>
      <c r="C181" s="2">
        <v>60000</v>
      </c>
      <c r="D181" s="2">
        <v>60000</v>
      </c>
      <c r="E181" s="2">
        <v>60000</v>
      </c>
      <c r="F181" s="2">
        <v>0</v>
      </c>
      <c r="G181" s="2">
        <v>0</v>
      </c>
      <c r="H181" s="2">
        <v>0</v>
      </c>
    </row>
    <row r="182" spans="1:8" x14ac:dyDescent="0.25">
      <c r="A182" t="s">
        <v>84</v>
      </c>
      <c r="B182" t="s">
        <v>85</v>
      </c>
      <c r="C182" s="2">
        <v>584079</v>
      </c>
      <c r="D182" s="2">
        <v>584079</v>
      </c>
      <c r="E182" s="2">
        <v>631250</v>
      </c>
      <c r="F182" s="2">
        <v>648925</v>
      </c>
      <c r="G182" s="2">
        <v>0</v>
      </c>
      <c r="H182" s="2">
        <v>0</v>
      </c>
    </row>
    <row r="183" spans="1:8" x14ac:dyDescent="0.25">
      <c r="A183" t="s">
        <v>327</v>
      </c>
      <c r="B183" t="s">
        <v>328</v>
      </c>
      <c r="C183" s="2">
        <v>1497371</v>
      </c>
      <c r="D183" s="2">
        <v>1497371</v>
      </c>
      <c r="E183" s="2">
        <v>1229600</v>
      </c>
      <c r="F183" s="2">
        <v>1229600</v>
      </c>
      <c r="G183" s="2">
        <v>0</v>
      </c>
      <c r="H183" s="2">
        <v>0</v>
      </c>
    </row>
    <row r="184" spans="1:8" x14ac:dyDescent="0.25">
      <c r="A184" t="s">
        <v>361</v>
      </c>
      <c r="B184" t="s">
        <v>362</v>
      </c>
      <c r="C184" s="2">
        <v>3300000</v>
      </c>
      <c r="D184" s="2">
        <v>3900000</v>
      </c>
      <c r="E184" s="2">
        <v>3900000</v>
      </c>
      <c r="F184" s="2">
        <v>4100000</v>
      </c>
      <c r="G184" s="2">
        <v>0</v>
      </c>
      <c r="H184" s="2">
        <v>0</v>
      </c>
    </row>
    <row r="185" spans="1:8" x14ac:dyDescent="0.25">
      <c r="A185" t="s">
        <v>4</v>
      </c>
      <c r="B185" t="s">
        <v>5</v>
      </c>
      <c r="C185" s="2">
        <v>3200000</v>
      </c>
      <c r="D185" s="2">
        <v>3350000</v>
      </c>
      <c r="E185" s="2">
        <v>2350000</v>
      </c>
      <c r="F185" s="2">
        <v>2435000</v>
      </c>
      <c r="G185" s="2">
        <v>2560000</v>
      </c>
      <c r="H185" s="2">
        <v>0</v>
      </c>
    </row>
    <row r="186" spans="1:8" x14ac:dyDescent="0.25">
      <c r="A186" t="s">
        <v>88</v>
      </c>
      <c r="B186" t="s">
        <v>89</v>
      </c>
      <c r="C186" s="2">
        <v>149000</v>
      </c>
      <c r="D186" s="2">
        <v>149000</v>
      </c>
      <c r="E186" s="2">
        <v>151980</v>
      </c>
      <c r="F186" s="2">
        <v>151980</v>
      </c>
      <c r="G186" s="2">
        <v>0</v>
      </c>
      <c r="H186" s="2">
        <v>0</v>
      </c>
    </row>
    <row r="187" spans="1:8" x14ac:dyDescent="0.25">
      <c r="A187" t="s">
        <v>543</v>
      </c>
      <c r="B187" t="s">
        <v>544</v>
      </c>
      <c r="C187" s="2">
        <v>270000</v>
      </c>
      <c r="D187" s="2">
        <v>270000</v>
      </c>
      <c r="E187" s="2">
        <v>420574</v>
      </c>
      <c r="F187" s="2">
        <v>441603</v>
      </c>
      <c r="G187" s="2">
        <v>0</v>
      </c>
      <c r="H187" s="2">
        <v>0</v>
      </c>
    </row>
    <row r="188" spans="1:8" x14ac:dyDescent="0.25">
      <c r="A188" t="s">
        <v>106</v>
      </c>
      <c r="B188" t="s">
        <v>107</v>
      </c>
      <c r="C188" s="2">
        <v>10537658</v>
      </c>
      <c r="D188" s="2">
        <v>11802177</v>
      </c>
      <c r="E188" s="2">
        <v>13218439</v>
      </c>
      <c r="F188" s="2">
        <v>14804651</v>
      </c>
      <c r="G188" s="2">
        <v>0</v>
      </c>
      <c r="H188" s="2">
        <v>0</v>
      </c>
    </row>
    <row r="189" spans="1:8" x14ac:dyDescent="0.25">
      <c r="A189" t="s">
        <v>321</v>
      </c>
      <c r="B189" t="s">
        <v>322</v>
      </c>
      <c r="C189" s="2">
        <v>664000</v>
      </c>
      <c r="D189" s="2">
        <v>664000</v>
      </c>
      <c r="E189" s="2">
        <v>664000</v>
      </c>
      <c r="F189" s="2">
        <v>664000</v>
      </c>
      <c r="G189" s="2">
        <v>0</v>
      </c>
      <c r="H189" s="2">
        <v>0</v>
      </c>
    </row>
    <row r="190" spans="1:8" x14ac:dyDescent="0.25">
      <c r="A190" t="s">
        <v>16</v>
      </c>
      <c r="B190" t="s">
        <v>17</v>
      </c>
      <c r="C190" s="2">
        <v>314807</v>
      </c>
      <c r="D190" s="2">
        <v>330547</v>
      </c>
      <c r="E190" s="2">
        <v>335521</v>
      </c>
      <c r="F190" s="2">
        <v>346314</v>
      </c>
      <c r="G190" s="2">
        <v>355497</v>
      </c>
      <c r="H190" s="2">
        <v>0</v>
      </c>
    </row>
    <row r="191" spans="1:8" x14ac:dyDescent="0.25">
      <c r="A191" t="s">
        <v>275</v>
      </c>
      <c r="B191" t="s">
        <v>276</v>
      </c>
      <c r="C191" s="2">
        <v>350000</v>
      </c>
      <c r="D191" s="2">
        <v>350000</v>
      </c>
      <c r="E191" s="2">
        <v>350000</v>
      </c>
      <c r="F191" s="2">
        <v>350000</v>
      </c>
      <c r="G191" s="2">
        <v>0</v>
      </c>
      <c r="H191" s="2">
        <v>0</v>
      </c>
    </row>
    <row r="192" spans="1:8" x14ac:dyDescent="0.25">
      <c r="A192" t="s">
        <v>365</v>
      </c>
      <c r="B192" t="s">
        <v>366</v>
      </c>
      <c r="C192" s="2">
        <v>26750000</v>
      </c>
      <c r="D192" s="2">
        <v>27690000</v>
      </c>
      <c r="E192" s="2">
        <v>25140000</v>
      </c>
      <c r="F192" s="2">
        <v>26900000</v>
      </c>
      <c r="G192" s="2">
        <v>28225000</v>
      </c>
      <c r="H192" s="2">
        <v>0</v>
      </c>
    </row>
    <row r="193" spans="1:8" x14ac:dyDescent="0.25">
      <c r="A193" t="s">
        <v>307</v>
      </c>
      <c r="B193" t="s">
        <v>308</v>
      </c>
      <c r="C193" s="2">
        <v>2641258</v>
      </c>
      <c r="D193" s="2">
        <v>2641258</v>
      </c>
      <c r="E193" s="2">
        <v>2641258</v>
      </c>
      <c r="F193" s="2">
        <v>2720495</v>
      </c>
      <c r="G193" s="2">
        <v>2802110</v>
      </c>
      <c r="H193" s="2">
        <v>0</v>
      </c>
    </row>
    <row r="194" spans="1:8" x14ac:dyDescent="0.25">
      <c r="A194" t="s">
        <v>114</v>
      </c>
      <c r="B194" t="s">
        <v>115</v>
      </c>
      <c r="C194" s="2">
        <v>1080000</v>
      </c>
      <c r="D194" s="2">
        <v>1080000</v>
      </c>
      <c r="E194" s="2">
        <v>1080000</v>
      </c>
      <c r="F194" s="2">
        <v>1080000</v>
      </c>
      <c r="G194" s="2">
        <v>1080000</v>
      </c>
      <c r="H194" s="2">
        <v>0</v>
      </c>
    </row>
    <row r="195" spans="1:8" x14ac:dyDescent="0.25">
      <c r="A195" t="s">
        <v>40</v>
      </c>
      <c r="B195" t="s">
        <v>41</v>
      </c>
      <c r="C195" s="2">
        <v>9100000</v>
      </c>
      <c r="D195" s="2">
        <v>9100000</v>
      </c>
      <c r="E195" s="2">
        <v>9100000</v>
      </c>
      <c r="F195" s="2">
        <v>0</v>
      </c>
      <c r="G195" s="2">
        <v>0</v>
      </c>
      <c r="H195" s="2">
        <v>0</v>
      </c>
    </row>
    <row r="196" spans="1:8" x14ac:dyDescent="0.25">
      <c r="A196" t="s">
        <v>176</v>
      </c>
      <c r="B196" t="s">
        <v>177</v>
      </c>
      <c r="C196" s="2">
        <v>3880000</v>
      </c>
      <c r="D196" s="2">
        <v>3030000</v>
      </c>
      <c r="E196" s="2">
        <v>3195000</v>
      </c>
      <c r="F196" s="2">
        <v>3375000</v>
      </c>
      <c r="G196" s="2">
        <v>0</v>
      </c>
      <c r="H196" s="2">
        <v>0</v>
      </c>
    </row>
    <row r="197" spans="1:8" x14ac:dyDescent="0.25">
      <c r="A197" t="s">
        <v>517</v>
      </c>
      <c r="B197" t="s">
        <v>518</v>
      </c>
      <c r="C197" s="2">
        <v>560600</v>
      </c>
      <c r="D197" s="2">
        <v>590000</v>
      </c>
      <c r="E197" s="2">
        <v>670000</v>
      </c>
      <c r="F197" s="2">
        <v>670000</v>
      </c>
      <c r="G197" s="2">
        <v>0</v>
      </c>
      <c r="H197" s="2">
        <v>0</v>
      </c>
    </row>
    <row r="198" spans="1:8" x14ac:dyDescent="0.25">
      <c r="A198" t="s">
        <v>22</v>
      </c>
      <c r="B198" t="s">
        <v>23</v>
      </c>
      <c r="C198" s="2">
        <v>2412401</v>
      </c>
      <c r="D198" s="2">
        <v>2774261</v>
      </c>
      <c r="E198" s="2">
        <v>3190400</v>
      </c>
      <c r="F198" s="2">
        <v>3668960</v>
      </c>
      <c r="G198" s="2">
        <v>0</v>
      </c>
      <c r="H198" s="2">
        <v>0</v>
      </c>
    </row>
    <row r="199" spans="1:8" x14ac:dyDescent="0.25">
      <c r="A199" t="s">
        <v>539</v>
      </c>
      <c r="B199" t="s">
        <v>540</v>
      </c>
      <c r="C199" s="2">
        <v>5500000</v>
      </c>
      <c r="D199" s="2">
        <v>5500000</v>
      </c>
      <c r="E199" s="2">
        <v>5300000</v>
      </c>
      <c r="F199" s="2">
        <v>5300000</v>
      </c>
      <c r="G199" s="2">
        <v>5300000</v>
      </c>
      <c r="H199" s="2">
        <v>5300000</v>
      </c>
    </row>
    <row r="200" spans="1:8" x14ac:dyDescent="0.25">
      <c r="A200" t="s">
        <v>349</v>
      </c>
      <c r="B200" t="s">
        <v>350</v>
      </c>
      <c r="C200" s="2">
        <v>31500000</v>
      </c>
      <c r="D200" s="2">
        <v>33000000</v>
      </c>
      <c r="E200" s="2">
        <v>34500000</v>
      </c>
      <c r="F200" s="2">
        <v>36500000</v>
      </c>
      <c r="G200" s="2">
        <v>0</v>
      </c>
      <c r="H200" s="2">
        <v>0</v>
      </c>
    </row>
    <row r="201" spans="1:8" x14ac:dyDescent="0.25">
      <c r="A201" t="s">
        <v>168</v>
      </c>
      <c r="B201" t="s">
        <v>169</v>
      </c>
      <c r="C201" s="2">
        <v>75000</v>
      </c>
      <c r="D201" s="2">
        <v>75000</v>
      </c>
      <c r="E201" s="2">
        <v>75000</v>
      </c>
      <c r="F201" s="2">
        <v>0</v>
      </c>
      <c r="G201" s="2">
        <v>0</v>
      </c>
      <c r="H201" s="2">
        <v>0</v>
      </c>
    </row>
    <row r="202" spans="1:8" x14ac:dyDescent="0.25">
      <c r="A202" t="s">
        <v>172</v>
      </c>
      <c r="B202" t="s">
        <v>173</v>
      </c>
      <c r="C202" s="2">
        <v>561915</v>
      </c>
      <c r="D202" s="2">
        <v>573153</v>
      </c>
      <c r="E202" s="2">
        <v>599004</v>
      </c>
      <c r="F202" s="2">
        <v>607737</v>
      </c>
      <c r="G202" s="2">
        <v>616602</v>
      </c>
      <c r="H202" s="2">
        <v>625599</v>
      </c>
    </row>
    <row r="203" spans="1:8" x14ac:dyDescent="0.25">
      <c r="A203" t="s">
        <v>48</v>
      </c>
      <c r="B203" t="s">
        <v>49</v>
      </c>
      <c r="C203" s="2">
        <v>714304</v>
      </c>
      <c r="D203" s="2">
        <v>714304</v>
      </c>
      <c r="E203" s="2">
        <v>714304</v>
      </c>
      <c r="F203" s="2">
        <v>0</v>
      </c>
      <c r="G203" s="2">
        <v>0</v>
      </c>
      <c r="H203" s="2">
        <v>0</v>
      </c>
    </row>
    <row r="204" spans="1:8" x14ac:dyDescent="0.25">
      <c r="A204" t="s">
        <v>150</v>
      </c>
      <c r="B204" t="s">
        <v>151</v>
      </c>
      <c r="C204" s="2">
        <v>204509</v>
      </c>
      <c r="D204" s="2">
        <v>204509</v>
      </c>
      <c r="E204" s="2">
        <v>331448</v>
      </c>
      <c r="F204" s="2">
        <v>331448</v>
      </c>
      <c r="G204" s="2">
        <v>0</v>
      </c>
      <c r="H204" s="2">
        <v>0</v>
      </c>
    </row>
    <row r="205" spans="1:8" x14ac:dyDescent="0.25">
      <c r="A205" t="s">
        <v>118</v>
      </c>
      <c r="B205" t="s">
        <v>119</v>
      </c>
      <c r="C205" s="2">
        <v>8460547</v>
      </c>
      <c r="D205" s="2">
        <v>7141484</v>
      </c>
      <c r="E205" s="2">
        <v>7998462</v>
      </c>
      <c r="F205" s="2">
        <v>8462372</v>
      </c>
      <c r="G205" s="2">
        <v>0</v>
      </c>
      <c r="H205" s="2">
        <v>0</v>
      </c>
    </row>
    <row r="206" spans="1:8" x14ac:dyDescent="0.25">
      <c r="A206" t="s">
        <v>495</v>
      </c>
      <c r="B206" t="s">
        <v>496</v>
      </c>
      <c r="C206" s="2">
        <v>1690000</v>
      </c>
      <c r="D206" s="2">
        <v>1690000</v>
      </c>
      <c r="E206" s="2">
        <v>1678103</v>
      </c>
      <c r="F206" s="2">
        <v>1879475</v>
      </c>
      <c r="G206" s="2">
        <v>2105012</v>
      </c>
      <c r="H206" s="2">
        <v>2357614</v>
      </c>
    </row>
    <row r="207" spans="1:8" x14ac:dyDescent="0.25">
      <c r="A207" t="s">
        <v>331</v>
      </c>
      <c r="B207" t="s">
        <v>332</v>
      </c>
      <c r="C207" s="2">
        <v>860371</v>
      </c>
      <c r="D207" s="2">
        <v>860371</v>
      </c>
      <c r="E207" s="2">
        <v>632000</v>
      </c>
      <c r="F207" s="2">
        <v>632000</v>
      </c>
      <c r="G207" s="2">
        <v>632000</v>
      </c>
      <c r="H207" s="2">
        <v>632000</v>
      </c>
    </row>
    <row r="208" spans="1:8" x14ac:dyDescent="0.25">
      <c r="A208" t="s">
        <v>285</v>
      </c>
      <c r="B208" t="s">
        <v>286</v>
      </c>
      <c r="C208" s="2">
        <v>903098</v>
      </c>
      <c r="D208" s="2">
        <v>1083718</v>
      </c>
      <c r="E208" s="2">
        <v>1300462</v>
      </c>
      <c r="F208" s="2">
        <v>0</v>
      </c>
      <c r="G208" s="2">
        <v>0</v>
      </c>
      <c r="H208" s="2">
        <v>0</v>
      </c>
    </row>
    <row r="209" spans="1:8" x14ac:dyDescent="0.25">
      <c r="A209" t="s">
        <v>190</v>
      </c>
      <c r="B209" t="s">
        <v>191</v>
      </c>
      <c r="C209" s="2">
        <v>57151000</v>
      </c>
      <c r="D209" s="2">
        <v>56000000</v>
      </c>
      <c r="E209" s="2">
        <v>58000000</v>
      </c>
      <c r="F209" s="2">
        <v>59000000</v>
      </c>
      <c r="G209" s="2">
        <v>0</v>
      </c>
      <c r="H209" s="2">
        <v>0</v>
      </c>
    </row>
    <row r="210" spans="1:8" x14ac:dyDescent="0.25">
      <c r="A210" t="s">
        <v>104</v>
      </c>
      <c r="B210" t="s">
        <v>105</v>
      </c>
      <c r="C210" s="2">
        <v>450000</v>
      </c>
      <c r="D210" s="2">
        <v>460000</v>
      </c>
      <c r="E210" s="2">
        <v>475000</v>
      </c>
      <c r="F210" s="2">
        <v>490000</v>
      </c>
      <c r="G210" s="2">
        <v>0</v>
      </c>
      <c r="H210" s="2">
        <v>0</v>
      </c>
    </row>
    <row r="211" spans="1:8" x14ac:dyDescent="0.25">
      <c r="A211" t="s">
        <v>24</v>
      </c>
      <c r="B211" t="s">
        <v>25</v>
      </c>
      <c r="C211" s="2">
        <v>23000000</v>
      </c>
      <c r="D211" s="2">
        <v>24000000</v>
      </c>
      <c r="E211" s="2">
        <v>25000000</v>
      </c>
      <c r="F211" s="2">
        <v>26000000</v>
      </c>
      <c r="G211" s="2">
        <v>0</v>
      </c>
      <c r="H211" s="2">
        <v>0</v>
      </c>
    </row>
    <row r="212" spans="1:8" x14ac:dyDescent="0.25">
      <c r="A212" t="s">
        <v>66</v>
      </c>
      <c r="B212" t="s">
        <v>67</v>
      </c>
      <c r="C212" s="2">
        <v>7572923</v>
      </c>
      <c r="D212" s="2">
        <v>6144310</v>
      </c>
      <c r="E212" s="2">
        <v>7065957</v>
      </c>
      <c r="F212" s="2">
        <v>7984531</v>
      </c>
      <c r="G212" s="2">
        <v>0</v>
      </c>
      <c r="H212" s="2">
        <v>0</v>
      </c>
    </row>
    <row r="213" spans="1:8" x14ac:dyDescent="0.25">
      <c r="A213" t="s">
        <v>8</v>
      </c>
      <c r="B213" t="s">
        <v>9</v>
      </c>
      <c r="C213" s="2">
        <v>596719</v>
      </c>
      <c r="D213" s="2">
        <v>656391</v>
      </c>
      <c r="E213" s="2">
        <v>877500</v>
      </c>
      <c r="F213" s="2">
        <v>877500</v>
      </c>
      <c r="G213" s="2">
        <v>0</v>
      </c>
      <c r="H213" s="2">
        <v>0</v>
      </c>
    </row>
    <row r="214" spans="1:8" x14ac:dyDescent="0.25">
      <c r="A214" t="s">
        <v>461</v>
      </c>
      <c r="B214" t="s">
        <v>462</v>
      </c>
      <c r="C214" s="2">
        <v>1664500</v>
      </c>
      <c r="D214" s="2">
        <v>1864200</v>
      </c>
      <c r="E214" s="2">
        <v>2087900</v>
      </c>
      <c r="F214" s="2">
        <v>0</v>
      </c>
      <c r="G214" s="2">
        <v>0</v>
      </c>
      <c r="H214" s="2">
        <v>0</v>
      </c>
    </row>
    <row r="215" spans="1:8" x14ac:dyDescent="0.25">
      <c r="A215" t="s">
        <v>197</v>
      </c>
      <c r="B215" t="s">
        <v>198</v>
      </c>
      <c r="C215" s="2">
        <v>8450000</v>
      </c>
      <c r="D215" s="2">
        <v>7800000</v>
      </c>
      <c r="E215" s="2">
        <v>7820000</v>
      </c>
      <c r="F215" s="2">
        <v>7820000</v>
      </c>
      <c r="G215" s="2">
        <v>0</v>
      </c>
      <c r="H215" s="2">
        <v>0</v>
      </c>
    </row>
    <row r="216" spans="1:8" x14ac:dyDescent="0.25">
      <c r="A216" t="s">
        <v>499</v>
      </c>
      <c r="B216" t="s">
        <v>500</v>
      </c>
      <c r="C216" s="2">
        <v>4119985</v>
      </c>
      <c r="D216" s="2">
        <v>4198856</v>
      </c>
      <c r="E216" s="2">
        <v>3732229</v>
      </c>
      <c r="F216" s="2">
        <v>4105452</v>
      </c>
      <c r="G216" s="2">
        <v>4515997</v>
      </c>
      <c r="H216" s="2">
        <v>4967597</v>
      </c>
    </row>
    <row r="217" spans="1:8" x14ac:dyDescent="0.25">
      <c r="A217" t="s">
        <v>249</v>
      </c>
      <c r="B217" t="s">
        <v>250</v>
      </c>
      <c r="C217" s="2">
        <v>60000</v>
      </c>
      <c r="D217" s="2">
        <v>60000</v>
      </c>
      <c r="E217" s="2">
        <v>60000</v>
      </c>
      <c r="F217" s="2">
        <v>0</v>
      </c>
      <c r="G217" s="2">
        <v>0</v>
      </c>
      <c r="H217" s="2">
        <v>0</v>
      </c>
    </row>
    <row r="218" spans="1:8" x14ac:dyDescent="0.25">
      <c r="A218" t="s">
        <v>553</v>
      </c>
      <c r="B218" t="s">
        <v>554</v>
      </c>
      <c r="C218" s="2">
        <v>305000</v>
      </c>
      <c r="D218" s="2">
        <v>335000</v>
      </c>
      <c r="E218" s="2">
        <v>448000</v>
      </c>
      <c r="F218" s="2">
        <v>448000</v>
      </c>
      <c r="G218" s="2">
        <v>0</v>
      </c>
      <c r="H218" s="2">
        <v>0</v>
      </c>
    </row>
    <row r="219" spans="1:8" x14ac:dyDescent="0.25">
      <c r="A219" t="s">
        <v>126</v>
      </c>
      <c r="B219" t="s">
        <v>127</v>
      </c>
      <c r="C219" s="2">
        <v>1370000</v>
      </c>
      <c r="D219" s="2">
        <v>1370000</v>
      </c>
      <c r="E219" s="2">
        <v>1370000</v>
      </c>
      <c r="F219" s="2">
        <v>1370000</v>
      </c>
      <c r="G219" s="2">
        <v>0</v>
      </c>
      <c r="H219" s="2">
        <v>0</v>
      </c>
    </row>
    <row r="220" spans="1:8" x14ac:dyDescent="0.25">
      <c r="A220" t="s">
        <v>383</v>
      </c>
      <c r="B220" t="s">
        <v>384</v>
      </c>
      <c r="C220" s="2">
        <v>2426500</v>
      </c>
      <c r="D220" s="2">
        <v>2559958</v>
      </c>
      <c r="E220" s="2">
        <v>2700755</v>
      </c>
      <c r="F220" s="2">
        <v>2849297</v>
      </c>
      <c r="G220" s="2">
        <v>0</v>
      </c>
      <c r="H220" s="2">
        <v>0</v>
      </c>
    </row>
    <row r="221" spans="1:8" x14ac:dyDescent="0.25">
      <c r="A221" t="s">
        <v>154</v>
      </c>
      <c r="B221" t="s">
        <v>155</v>
      </c>
      <c r="C221" s="2">
        <v>80000</v>
      </c>
      <c r="D221" s="2">
        <v>80000</v>
      </c>
      <c r="E221" s="2">
        <v>80000</v>
      </c>
      <c r="F221" s="2">
        <v>80000</v>
      </c>
      <c r="G221" s="2">
        <v>0</v>
      </c>
      <c r="H221" s="2">
        <v>0</v>
      </c>
    </row>
    <row r="222" spans="1:8" x14ac:dyDescent="0.25">
      <c r="A222" t="s">
        <v>178</v>
      </c>
      <c r="B222" t="s">
        <v>179</v>
      </c>
      <c r="C222" s="2">
        <v>278600000</v>
      </c>
      <c r="D222" s="2">
        <v>271300000</v>
      </c>
      <c r="E222" s="2">
        <v>271700000</v>
      </c>
      <c r="F222" s="2">
        <v>272000000</v>
      </c>
      <c r="G222" s="2">
        <v>0</v>
      </c>
      <c r="H222" s="2">
        <v>0</v>
      </c>
    </row>
    <row r="223" spans="1:8" x14ac:dyDescent="0.25">
      <c r="A223" t="s">
        <v>389</v>
      </c>
      <c r="B223" t="s">
        <v>390</v>
      </c>
      <c r="C223" s="2">
        <v>12046115</v>
      </c>
      <c r="D223" s="2">
        <v>12564097</v>
      </c>
      <c r="E223" s="2">
        <v>13104354</v>
      </c>
      <c r="F223" s="2">
        <v>13667841</v>
      </c>
      <c r="G223" s="2">
        <v>0</v>
      </c>
      <c r="H223" s="2">
        <v>0</v>
      </c>
    </row>
    <row r="224" spans="1:8" x14ac:dyDescent="0.25">
      <c r="A224" t="s">
        <v>567</v>
      </c>
      <c r="B224" t="s">
        <v>568</v>
      </c>
      <c r="C224" s="2">
        <v>5730736</v>
      </c>
      <c r="D224" s="2">
        <v>3097205</v>
      </c>
      <c r="E224" s="2">
        <v>3468869</v>
      </c>
      <c r="F224" s="2">
        <v>0</v>
      </c>
      <c r="G224" s="2">
        <v>0</v>
      </c>
      <c r="H224" s="2">
        <v>0</v>
      </c>
    </row>
    <row r="225" spans="1:8" x14ac:dyDescent="0.25">
      <c r="A225" t="s">
        <v>345</v>
      </c>
      <c r="B225" t="s">
        <v>346</v>
      </c>
      <c r="C225" s="2">
        <v>575000</v>
      </c>
      <c r="D225" s="2">
        <v>583000</v>
      </c>
      <c r="E225" s="2">
        <v>675910</v>
      </c>
      <c r="F225" s="2">
        <v>695760</v>
      </c>
      <c r="G225" s="2">
        <v>714981</v>
      </c>
      <c r="H225" s="2">
        <v>0</v>
      </c>
    </row>
    <row r="226" spans="1:8" x14ac:dyDescent="0.25">
      <c r="A226" t="s">
        <v>44</v>
      </c>
      <c r="B226" t="s">
        <v>45</v>
      </c>
      <c r="C226" s="2">
        <v>6524000</v>
      </c>
      <c r="D226" s="2">
        <v>6724000</v>
      </c>
      <c r="E226" s="2">
        <v>6924000</v>
      </c>
      <c r="F226" s="2">
        <v>0</v>
      </c>
      <c r="G226" s="2">
        <v>0</v>
      </c>
      <c r="H226" s="2">
        <v>0</v>
      </c>
    </row>
    <row r="227" spans="1:8" x14ac:dyDescent="0.25">
      <c r="A227" t="s">
        <v>377</v>
      </c>
      <c r="B227" t="s">
        <v>378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</row>
    <row r="228" spans="1:8" x14ac:dyDescent="0.25">
      <c r="A228" t="s">
        <v>303</v>
      </c>
      <c r="B228" t="s">
        <v>304</v>
      </c>
      <c r="C228" s="2">
        <v>7330000</v>
      </c>
      <c r="D228" s="2">
        <v>7330000</v>
      </c>
      <c r="E228" s="2">
        <v>5500000</v>
      </c>
      <c r="F228" s="2">
        <v>5500000</v>
      </c>
      <c r="G228" s="2">
        <v>5500000</v>
      </c>
      <c r="H228" s="2">
        <v>0</v>
      </c>
    </row>
    <row r="229" spans="1:8" x14ac:dyDescent="0.25">
      <c r="A229" t="s">
        <v>207</v>
      </c>
      <c r="B229" t="s">
        <v>208</v>
      </c>
      <c r="C229" s="2">
        <v>21300000</v>
      </c>
      <c r="D229" s="2">
        <v>23500000</v>
      </c>
      <c r="E229" s="2">
        <v>25602000</v>
      </c>
      <c r="F229" s="2">
        <v>28250000</v>
      </c>
      <c r="G229" s="2">
        <v>0</v>
      </c>
      <c r="H229" s="2">
        <v>0</v>
      </c>
    </row>
    <row r="230" spans="1:8" x14ac:dyDescent="0.25">
      <c r="A230" t="s">
        <v>399</v>
      </c>
      <c r="B230" t="s">
        <v>400</v>
      </c>
      <c r="C230" s="2">
        <v>175000</v>
      </c>
      <c r="D230" s="2">
        <v>175000</v>
      </c>
      <c r="E230" s="2">
        <v>229400</v>
      </c>
      <c r="F230" s="2">
        <v>229400</v>
      </c>
      <c r="G230" s="2">
        <v>229400</v>
      </c>
      <c r="H230" s="2">
        <v>0</v>
      </c>
    </row>
    <row r="231" spans="1:8" x14ac:dyDescent="0.25">
      <c r="A231" t="s">
        <v>192</v>
      </c>
      <c r="B231" t="s">
        <v>193</v>
      </c>
      <c r="C231" s="2">
        <v>291554</v>
      </c>
      <c r="D231" s="2">
        <v>320709</v>
      </c>
      <c r="E231" s="2">
        <v>352780</v>
      </c>
      <c r="F231" s="2">
        <v>388058</v>
      </c>
      <c r="G231" s="2">
        <v>0</v>
      </c>
      <c r="H231" s="2">
        <v>0</v>
      </c>
    </row>
    <row r="232" spans="1:8" x14ac:dyDescent="0.25">
      <c r="A232" t="s">
        <v>423</v>
      </c>
      <c r="B232" t="s">
        <v>424</v>
      </c>
      <c r="C232" s="2">
        <v>15085000</v>
      </c>
      <c r="D232" s="2">
        <v>17350000</v>
      </c>
      <c r="E232" s="2">
        <v>19950000</v>
      </c>
      <c r="F232" s="2">
        <v>22945000</v>
      </c>
      <c r="G232" s="2">
        <v>0</v>
      </c>
      <c r="H232" s="2">
        <v>0</v>
      </c>
    </row>
    <row r="233" spans="1:8" x14ac:dyDescent="0.25">
      <c r="A233" t="s">
        <v>203</v>
      </c>
      <c r="B233" t="s">
        <v>204</v>
      </c>
      <c r="C233" s="2">
        <v>14250000</v>
      </c>
      <c r="D233" s="2">
        <v>15100000</v>
      </c>
      <c r="E233" s="2">
        <v>15950000</v>
      </c>
      <c r="F233" s="2">
        <v>16900000</v>
      </c>
      <c r="G233" s="2">
        <v>0</v>
      </c>
      <c r="H233" s="2">
        <v>0</v>
      </c>
    </row>
    <row r="234" spans="1:8" x14ac:dyDescent="0.25">
      <c r="A234" t="s">
        <v>124</v>
      </c>
      <c r="B234" t="s">
        <v>125</v>
      </c>
      <c r="C234" s="2">
        <v>842366</v>
      </c>
      <c r="D234" s="2">
        <v>856534</v>
      </c>
      <c r="E234" s="2">
        <v>579000</v>
      </c>
      <c r="F234" s="2">
        <v>620000</v>
      </c>
      <c r="G234" s="2">
        <v>663000</v>
      </c>
      <c r="H234" s="2">
        <v>709000</v>
      </c>
    </row>
    <row r="235" spans="1:8" x14ac:dyDescent="0.25">
      <c r="A235" t="s">
        <v>333</v>
      </c>
      <c r="B235" t="s">
        <v>334</v>
      </c>
      <c r="C235" s="2">
        <v>711000</v>
      </c>
      <c r="D235" s="2">
        <v>711000</v>
      </c>
      <c r="E235" s="2">
        <v>525000</v>
      </c>
      <c r="F235" s="2">
        <v>525000</v>
      </c>
      <c r="G235" s="2">
        <v>525000</v>
      </c>
      <c r="H235" s="2">
        <v>525000</v>
      </c>
    </row>
    <row r="236" spans="1:8" x14ac:dyDescent="0.25">
      <c r="A236" t="s">
        <v>223</v>
      </c>
      <c r="B236" t="s">
        <v>224</v>
      </c>
      <c r="C236" s="2">
        <v>24650304</v>
      </c>
      <c r="D236" s="2">
        <v>25020059</v>
      </c>
      <c r="E236" s="2">
        <v>25520460</v>
      </c>
      <c r="F236" s="2">
        <v>0</v>
      </c>
      <c r="G236" s="2">
        <v>0</v>
      </c>
      <c r="H236" s="2">
        <v>0</v>
      </c>
    </row>
    <row r="237" spans="1:8" x14ac:dyDescent="0.25">
      <c r="A237" t="s">
        <v>166</v>
      </c>
      <c r="B237" t="s">
        <v>167</v>
      </c>
      <c r="C237" s="2">
        <v>4300000</v>
      </c>
      <c r="D237" s="2">
        <v>4017000</v>
      </c>
      <c r="E237" s="2">
        <v>4018000</v>
      </c>
      <c r="F237" s="2">
        <v>4019000</v>
      </c>
      <c r="G237" s="2">
        <v>0</v>
      </c>
      <c r="H237" s="2">
        <v>0</v>
      </c>
    </row>
    <row r="238" spans="1:8" x14ac:dyDescent="0.25">
      <c r="A238" t="s">
        <v>299</v>
      </c>
      <c r="B238" t="s">
        <v>300</v>
      </c>
      <c r="C238" s="2">
        <v>573905</v>
      </c>
      <c r="D238" s="2">
        <v>585383</v>
      </c>
      <c r="E238" s="2">
        <v>597090</v>
      </c>
      <c r="F238" s="2">
        <v>609032</v>
      </c>
      <c r="G238" s="2">
        <v>0</v>
      </c>
      <c r="H238" s="2">
        <v>0</v>
      </c>
    </row>
    <row r="239" spans="1:8" x14ac:dyDescent="0.25">
      <c r="A239" t="s">
        <v>435</v>
      </c>
      <c r="B239" t="s">
        <v>436</v>
      </c>
      <c r="C239" s="2">
        <v>32000000</v>
      </c>
      <c r="D239" s="2">
        <v>35000000</v>
      </c>
      <c r="E239" s="2">
        <v>38000000</v>
      </c>
      <c r="F239" s="2">
        <v>0</v>
      </c>
      <c r="G239" s="2">
        <v>0</v>
      </c>
      <c r="H239" s="2">
        <v>0</v>
      </c>
    </row>
    <row r="240" spans="1:8" x14ac:dyDescent="0.25">
      <c r="A240" t="s">
        <v>283</v>
      </c>
      <c r="B240" t="s">
        <v>284</v>
      </c>
      <c r="C240" s="2">
        <v>295000</v>
      </c>
      <c r="D240" s="2">
        <v>185000</v>
      </c>
      <c r="E240" s="2">
        <v>195000</v>
      </c>
      <c r="F240" s="2">
        <v>0</v>
      </c>
      <c r="G240" s="2">
        <v>0</v>
      </c>
      <c r="H240" s="2">
        <v>0</v>
      </c>
    </row>
    <row r="241" spans="1:8" x14ac:dyDescent="0.25">
      <c r="A241" t="s">
        <v>555</v>
      </c>
      <c r="B241" t="s">
        <v>556</v>
      </c>
      <c r="C241" s="2">
        <v>510000</v>
      </c>
      <c r="D241" s="2">
        <v>510000</v>
      </c>
      <c r="E241" s="2">
        <v>400000</v>
      </c>
      <c r="F241" s="2">
        <v>415000</v>
      </c>
      <c r="G241" s="2">
        <v>0</v>
      </c>
      <c r="H241" s="2">
        <v>0</v>
      </c>
    </row>
    <row r="242" spans="1:8" x14ac:dyDescent="0.25">
      <c r="A242" t="s">
        <v>433</v>
      </c>
      <c r="B242" t="s">
        <v>434</v>
      </c>
      <c r="C242" s="2">
        <v>13049199</v>
      </c>
      <c r="D242" s="2">
        <v>13484964</v>
      </c>
      <c r="E242" s="2">
        <v>13163041</v>
      </c>
      <c r="F242" s="2">
        <v>13952824</v>
      </c>
      <c r="G242" s="2">
        <v>14650465</v>
      </c>
      <c r="H242" s="2">
        <v>15236482</v>
      </c>
    </row>
    <row r="243" spans="1:8" x14ac:dyDescent="0.25">
      <c r="A243" t="s">
        <v>110</v>
      </c>
      <c r="B243" t="s">
        <v>111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x14ac:dyDescent="0.25">
      <c r="A244" t="s">
        <v>70</v>
      </c>
      <c r="B244" t="s">
        <v>71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x14ac:dyDescent="0.25">
      <c r="A245" t="s">
        <v>28</v>
      </c>
      <c r="B245" t="s">
        <v>29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x14ac:dyDescent="0.25">
      <c r="A246" t="s">
        <v>347</v>
      </c>
      <c r="B246" t="s">
        <v>348</v>
      </c>
      <c r="C246" s="2">
        <v>4975000</v>
      </c>
      <c r="D246" s="2">
        <v>5475000</v>
      </c>
      <c r="E246" s="2">
        <v>6025000</v>
      </c>
      <c r="F246" s="2">
        <v>6625000</v>
      </c>
      <c r="G246" s="2">
        <v>0</v>
      </c>
      <c r="H246" s="2">
        <v>0</v>
      </c>
    </row>
    <row r="247" spans="1:8" x14ac:dyDescent="0.25">
      <c r="A247" t="s">
        <v>547</v>
      </c>
      <c r="B247" t="s">
        <v>548</v>
      </c>
      <c r="C247" s="2">
        <v>110000</v>
      </c>
      <c r="D247" s="2">
        <v>110000</v>
      </c>
      <c r="E247" s="2">
        <v>0</v>
      </c>
      <c r="F247" s="2">
        <v>0</v>
      </c>
      <c r="G247" s="2">
        <v>0</v>
      </c>
      <c r="H247" s="2">
        <v>0</v>
      </c>
    </row>
    <row r="248" spans="1:8" x14ac:dyDescent="0.25">
      <c r="A248" t="s">
        <v>405</v>
      </c>
      <c r="B248" t="s">
        <v>406</v>
      </c>
      <c r="C248" s="2">
        <v>2000000</v>
      </c>
      <c r="D248" s="2">
        <v>2000000</v>
      </c>
      <c r="E248" s="2">
        <v>0</v>
      </c>
      <c r="F248" s="2">
        <v>0</v>
      </c>
      <c r="G248" s="2">
        <v>0</v>
      </c>
      <c r="H248" s="2">
        <v>0</v>
      </c>
    </row>
    <row r="249" spans="1:8" x14ac:dyDescent="0.25">
      <c r="A249" t="s">
        <v>427</v>
      </c>
      <c r="B249" t="s">
        <v>428</v>
      </c>
      <c r="C249" s="2">
        <v>2372865</v>
      </c>
      <c r="D249" s="2">
        <v>2705066</v>
      </c>
      <c r="E249" s="2">
        <v>3083775</v>
      </c>
      <c r="F249" s="2">
        <v>3515504</v>
      </c>
      <c r="G249" s="2">
        <v>0</v>
      </c>
      <c r="H249" s="2">
        <v>0</v>
      </c>
    </row>
    <row r="250" spans="1:8" x14ac:dyDescent="0.25">
      <c r="A250" t="s">
        <v>475</v>
      </c>
      <c r="B250" t="s">
        <v>476</v>
      </c>
      <c r="C250" s="2">
        <v>91000</v>
      </c>
      <c r="D250" s="2">
        <v>92000</v>
      </c>
      <c r="E250" s="2">
        <v>93000</v>
      </c>
      <c r="F250" s="2">
        <v>0</v>
      </c>
      <c r="G250" s="2">
        <v>0</v>
      </c>
      <c r="H250" s="2">
        <v>0</v>
      </c>
    </row>
    <row r="251" spans="1:8" x14ac:dyDescent="0.25">
      <c r="A251" t="s">
        <v>357</v>
      </c>
      <c r="B251" t="s">
        <v>358</v>
      </c>
      <c r="C251" s="2">
        <v>20000000</v>
      </c>
      <c r="D251" s="2">
        <v>24000000</v>
      </c>
      <c r="E251" s="2">
        <v>28000000</v>
      </c>
      <c r="F251" s="2">
        <v>32500000</v>
      </c>
      <c r="G251" s="2">
        <v>38000000</v>
      </c>
      <c r="H251" s="2">
        <v>45000000</v>
      </c>
    </row>
    <row r="252" spans="1:8" x14ac:dyDescent="0.25">
      <c r="A252" t="s">
        <v>573</v>
      </c>
      <c r="B252" t="s">
        <v>574</v>
      </c>
      <c r="C252" s="2">
        <v>2582904</v>
      </c>
      <c r="D252" s="2">
        <v>2582904</v>
      </c>
      <c r="E252" s="2">
        <v>2800000</v>
      </c>
      <c r="F252" s="2">
        <v>3100000</v>
      </c>
      <c r="G252" s="2">
        <v>3400000</v>
      </c>
      <c r="H252" s="2">
        <v>3700000</v>
      </c>
    </row>
    <row r="253" spans="1:8" x14ac:dyDescent="0.25">
      <c r="A253" t="s">
        <v>351</v>
      </c>
      <c r="B253" t="s">
        <v>352</v>
      </c>
      <c r="C253" s="2">
        <v>70000000</v>
      </c>
      <c r="D253" s="2">
        <v>72000000</v>
      </c>
      <c r="E253" s="2">
        <v>74000000</v>
      </c>
      <c r="F253" s="2">
        <v>76000000</v>
      </c>
      <c r="G253" s="2">
        <v>0</v>
      </c>
      <c r="H253" s="2">
        <v>0</v>
      </c>
    </row>
    <row r="254" spans="1:8" x14ac:dyDescent="0.25">
      <c r="A254" t="s">
        <v>148</v>
      </c>
      <c r="B254" t="s">
        <v>149</v>
      </c>
      <c r="C254" s="2">
        <v>150000</v>
      </c>
      <c r="D254" s="2">
        <v>150000</v>
      </c>
      <c r="E254" s="2">
        <v>35000</v>
      </c>
      <c r="F254" s="2">
        <v>36000</v>
      </c>
      <c r="G254" s="2">
        <v>0</v>
      </c>
      <c r="H254" s="2">
        <v>0</v>
      </c>
    </row>
    <row r="255" spans="1:8" x14ac:dyDescent="0.25">
      <c r="A255" t="s">
        <v>201</v>
      </c>
      <c r="B255" t="s">
        <v>202</v>
      </c>
      <c r="C255" s="2">
        <v>10710073</v>
      </c>
      <c r="D255" s="2">
        <v>11823067</v>
      </c>
      <c r="E255" s="2">
        <v>16419347</v>
      </c>
      <c r="F255" s="2">
        <v>17895669</v>
      </c>
      <c r="G255" s="2">
        <v>19504860</v>
      </c>
      <c r="H255" s="2">
        <v>21258878</v>
      </c>
    </row>
    <row r="256" spans="1:8" x14ac:dyDescent="0.25">
      <c r="A256" t="s">
        <v>537</v>
      </c>
      <c r="B256" t="s">
        <v>538</v>
      </c>
      <c r="C256" s="2">
        <v>127000</v>
      </c>
      <c r="D256" s="2">
        <v>127000</v>
      </c>
      <c r="E256" s="2">
        <v>236818</v>
      </c>
      <c r="F256" s="2">
        <v>236818</v>
      </c>
      <c r="G256" s="2">
        <v>0</v>
      </c>
      <c r="H256" s="2">
        <v>0</v>
      </c>
    </row>
    <row r="257" spans="1:8" x14ac:dyDescent="0.25">
      <c r="A257" t="s">
        <v>501</v>
      </c>
      <c r="B257" t="s">
        <v>502</v>
      </c>
      <c r="C257" s="2">
        <v>3067927</v>
      </c>
      <c r="D257" s="2">
        <v>3067927</v>
      </c>
      <c r="E257" s="2">
        <v>3213815</v>
      </c>
      <c r="F257" s="2">
        <v>3535196</v>
      </c>
      <c r="G257" s="2">
        <v>3888716</v>
      </c>
      <c r="H257" s="2">
        <v>4277587</v>
      </c>
    </row>
    <row r="258" spans="1:8" x14ac:dyDescent="0.25">
      <c r="A258" t="s">
        <v>229</v>
      </c>
      <c r="B258" t="s">
        <v>230</v>
      </c>
      <c r="C258" s="2">
        <v>776867</v>
      </c>
      <c r="D258" s="2">
        <v>776867</v>
      </c>
      <c r="E258" s="2">
        <v>776867</v>
      </c>
      <c r="F258" s="2">
        <v>776867</v>
      </c>
      <c r="G258" s="2">
        <v>0</v>
      </c>
      <c r="H258" s="2">
        <v>0</v>
      </c>
    </row>
    <row r="259" spans="1:8" x14ac:dyDescent="0.25">
      <c r="A259" t="s">
        <v>271</v>
      </c>
      <c r="B259" t="s">
        <v>272</v>
      </c>
      <c r="C259" s="2">
        <v>1100000</v>
      </c>
      <c r="D259" s="2">
        <v>895000</v>
      </c>
      <c r="E259" s="2">
        <v>895000</v>
      </c>
      <c r="F259" s="2">
        <v>0</v>
      </c>
      <c r="G259" s="2">
        <v>0</v>
      </c>
      <c r="H259" s="2">
        <v>0</v>
      </c>
    </row>
    <row r="260" spans="1:8" x14ac:dyDescent="0.25">
      <c r="A260" t="s">
        <v>325</v>
      </c>
      <c r="B260" t="s">
        <v>326</v>
      </c>
      <c r="C260" s="2">
        <v>830000</v>
      </c>
      <c r="D260" s="2">
        <v>900000</v>
      </c>
      <c r="E260" s="2">
        <v>878240</v>
      </c>
      <c r="F260" s="2">
        <v>922152</v>
      </c>
      <c r="G260" s="2">
        <v>0</v>
      </c>
      <c r="H260" s="2">
        <v>0</v>
      </c>
    </row>
    <row r="261" spans="1:8" x14ac:dyDescent="0.25">
      <c r="A261" t="s">
        <v>575</v>
      </c>
      <c r="B261" t="s">
        <v>576</v>
      </c>
      <c r="C261" s="2">
        <v>1320000</v>
      </c>
      <c r="D261" s="2">
        <v>1360000</v>
      </c>
      <c r="E261" s="2">
        <v>1400000</v>
      </c>
      <c r="F261" s="2">
        <v>0</v>
      </c>
      <c r="G261" s="2">
        <v>0</v>
      </c>
      <c r="H261" s="2">
        <v>0</v>
      </c>
    </row>
    <row r="262" spans="1:8" x14ac:dyDescent="0.25">
      <c r="A262" t="s">
        <v>511</v>
      </c>
      <c r="B262" t="s">
        <v>512</v>
      </c>
      <c r="C262" s="2">
        <v>688031</v>
      </c>
      <c r="D262" s="2">
        <v>734966</v>
      </c>
      <c r="E262" s="2">
        <v>734966</v>
      </c>
      <c r="F262" s="2">
        <v>734966</v>
      </c>
      <c r="G262" s="2">
        <v>0</v>
      </c>
      <c r="H262" s="2">
        <v>0</v>
      </c>
    </row>
    <row r="263" spans="1:8" x14ac:dyDescent="0.25">
      <c r="A263" t="s">
        <v>74</v>
      </c>
      <c r="B263" t="s">
        <v>75</v>
      </c>
      <c r="C263" s="2">
        <v>1110000</v>
      </c>
      <c r="D263" s="2">
        <v>1110000</v>
      </c>
      <c r="E263" s="2">
        <v>1358225</v>
      </c>
      <c r="F263" s="2">
        <v>1453300</v>
      </c>
      <c r="G263" s="2">
        <v>1555030</v>
      </c>
      <c r="H263" s="2">
        <v>1663885</v>
      </c>
    </row>
    <row r="264" spans="1:8" x14ac:dyDescent="0.25">
      <c r="A264" t="s">
        <v>243</v>
      </c>
      <c r="B264" t="s">
        <v>244</v>
      </c>
      <c r="C264" s="2">
        <v>412000</v>
      </c>
      <c r="D264" s="2">
        <v>290000</v>
      </c>
      <c r="E264" s="2">
        <v>290000</v>
      </c>
      <c r="F264" s="2">
        <v>0</v>
      </c>
      <c r="G264" s="2">
        <v>0</v>
      </c>
      <c r="H264" s="2">
        <v>0</v>
      </c>
    </row>
    <row r="265" spans="1:8" x14ac:dyDescent="0.25">
      <c r="A265" t="s">
        <v>196</v>
      </c>
      <c r="B265" s="64" t="s">
        <v>970</v>
      </c>
      <c r="C265" s="2">
        <v>12662093</v>
      </c>
      <c r="D265" s="2">
        <v>13168576</v>
      </c>
      <c r="E265" s="2">
        <v>7850000</v>
      </c>
      <c r="F265" s="2">
        <v>8250000</v>
      </c>
      <c r="G265" s="2">
        <v>8700000</v>
      </c>
      <c r="H265" s="2">
        <v>9150000</v>
      </c>
    </row>
    <row r="266" spans="1:8" x14ac:dyDescent="0.25">
      <c r="A266" t="s">
        <v>491</v>
      </c>
      <c r="B266" t="s">
        <v>492</v>
      </c>
      <c r="C266" s="2">
        <v>16547000</v>
      </c>
      <c r="D266" s="2">
        <v>17209000</v>
      </c>
      <c r="E266" s="2">
        <v>16750000</v>
      </c>
      <c r="F266" s="2">
        <v>18100000</v>
      </c>
      <c r="G266" s="2">
        <v>19350000</v>
      </c>
      <c r="H266" s="2">
        <v>20500000</v>
      </c>
    </row>
    <row r="267" spans="1:8" x14ac:dyDescent="0.25">
      <c r="A267" t="s">
        <v>559</v>
      </c>
      <c r="B267" t="s">
        <v>560</v>
      </c>
      <c r="C267" s="2">
        <v>922500</v>
      </c>
      <c r="D267" s="2">
        <v>922500</v>
      </c>
      <c r="E267" s="2">
        <v>922500</v>
      </c>
      <c r="F267" s="2">
        <v>922500</v>
      </c>
      <c r="G267" s="2">
        <v>0</v>
      </c>
      <c r="H267" s="2">
        <v>0</v>
      </c>
    </row>
    <row r="268" spans="1:8" x14ac:dyDescent="0.25">
      <c r="A268" t="s">
        <v>355</v>
      </c>
      <c r="B268" t="s">
        <v>356</v>
      </c>
      <c r="C268" s="2">
        <v>9961000</v>
      </c>
      <c r="D268" s="2">
        <v>10957000</v>
      </c>
      <c r="E268" s="2">
        <v>12053000</v>
      </c>
      <c r="F268" s="2">
        <v>13258000</v>
      </c>
      <c r="G268" s="2">
        <v>0</v>
      </c>
      <c r="H268" s="2">
        <v>0</v>
      </c>
    </row>
    <row r="269" spans="1:8" x14ac:dyDescent="0.25">
      <c r="A269" t="s">
        <v>469</v>
      </c>
      <c r="B269" t="s">
        <v>470</v>
      </c>
      <c r="C269" s="2">
        <v>152000</v>
      </c>
      <c r="D269" s="2">
        <v>152000</v>
      </c>
      <c r="E269" s="2">
        <v>152000</v>
      </c>
      <c r="F269" s="2">
        <v>152000</v>
      </c>
      <c r="G269" s="2">
        <v>0</v>
      </c>
      <c r="H269" s="2">
        <v>0</v>
      </c>
    </row>
    <row r="270" spans="1:8" x14ac:dyDescent="0.25">
      <c r="A270" t="s">
        <v>50</v>
      </c>
      <c r="B270" t="s">
        <v>51</v>
      </c>
      <c r="C270" s="2">
        <v>48400000</v>
      </c>
      <c r="D270" s="2">
        <v>32775000</v>
      </c>
      <c r="E270" s="2">
        <v>45400000</v>
      </c>
      <c r="F270" s="2">
        <v>48640000</v>
      </c>
      <c r="G270" s="2">
        <v>52175000</v>
      </c>
      <c r="H270" s="2">
        <v>0</v>
      </c>
    </row>
    <row r="271" spans="1:8" x14ac:dyDescent="0.25">
      <c r="A271" t="s">
        <v>188</v>
      </c>
      <c r="B271" t="s">
        <v>189</v>
      </c>
      <c r="C271" s="2">
        <v>4556285</v>
      </c>
      <c r="D271" s="2">
        <v>4784099</v>
      </c>
      <c r="E271" s="2">
        <v>5023304</v>
      </c>
      <c r="F271" s="2">
        <v>5274470</v>
      </c>
      <c r="G271" s="2">
        <v>0</v>
      </c>
      <c r="H271" s="2">
        <v>0</v>
      </c>
    </row>
    <row r="272" spans="1:8" x14ac:dyDescent="0.25">
      <c r="A272" t="s">
        <v>503</v>
      </c>
      <c r="B272" t="s">
        <v>504</v>
      </c>
      <c r="C272" s="2">
        <v>997000</v>
      </c>
      <c r="D272" s="2">
        <v>997000</v>
      </c>
      <c r="E272" s="2">
        <v>997000</v>
      </c>
      <c r="F272" s="2">
        <v>997000</v>
      </c>
      <c r="G272" s="2">
        <v>0</v>
      </c>
      <c r="H272" s="2">
        <v>0</v>
      </c>
    </row>
    <row r="273" spans="1:8" x14ac:dyDescent="0.25">
      <c r="A273" t="s">
        <v>116</v>
      </c>
      <c r="B273" t="s">
        <v>117</v>
      </c>
      <c r="C273" s="2">
        <v>1860865</v>
      </c>
      <c r="D273" s="2">
        <v>1860865</v>
      </c>
      <c r="E273" s="2">
        <v>2214962</v>
      </c>
      <c r="F273" s="2">
        <v>2434238</v>
      </c>
      <c r="G273" s="2">
        <v>0</v>
      </c>
      <c r="H273" s="2">
        <v>0</v>
      </c>
    </row>
    <row r="274" spans="1:8" x14ac:dyDescent="0.25">
      <c r="A274" t="s">
        <v>515</v>
      </c>
      <c r="B274" t="s">
        <v>516</v>
      </c>
      <c r="C274" s="2">
        <v>520846</v>
      </c>
      <c r="D274" s="2">
        <v>562433</v>
      </c>
      <c r="E274" s="2">
        <v>622156</v>
      </c>
      <c r="F274" s="2">
        <v>640535</v>
      </c>
      <c r="G274" s="2">
        <v>0</v>
      </c>
      <c r="H274" s="2">
        <v>0</v>
      </c>
    </row>
    <row r="275" spans="1:8" x14ac:dyDescent="0.25">
      <c r="A275" t="s">
        <v>507</v>
      </c>
      <c r="B275" t="s">
        <v>508</v>
      </c>
      <c r="C275" s="2">
        <v>11687674</v>
      </c>
      <c r="D275" s="2">
        <v>11921427</v>
      </c>
      <c r="E275" s="2">
        <v>11010402</v>
      </c>
      <c r="F275" s="2">
        <v>11285662</v>
      </c>
      <c r="G275" s="2">
        <v>11567804</v>
      </c>
      <c r="H275" s="2">
        <v>11856999</v>
      </c>
    </row>
    <row r="276" spans="1:8" x14ac:dyDescent="0.25">
      <c r="A276" t="s">
        <v>583</v>
      </c>
      <c r="B276" t="s">
        <v>584</v>
      </c>
      <c r="C276" s="2">
        <v>1200000</v>
      </c>
      <c r="D276" s="2">
        <v>1200000</v>
      </c>
      <c r="E276" s="2">
        <v>1350000</v>
      </c>
      <c r="F276" s="2">
        <v>1350000</v>
      </c>
      <c r="G276" s="2">
        <v>0</v>
      </c>
      <c r="H276" s="2">
        <v>0</v>
      </c>
    </row>
    <row r="277" spans="1:8" x14ac:dyDescent="0.25">
      <c r="A277" t="s">
        <v>120</v>
      </c>
      <c r="B277" t="s">
        <v>121</v>
      </c>
      <c r="C277" s="2">
        <v>787147</v>
      </c>
      <c r="D277" s="2">
        <v>905219</v>
      </c>
      <c r="E277" s="2">
        <v>0</v>
      </c>
      <c r="F277" s="2">
        <v>0</v>
      </c>
      <c r="G277" s="2">
        <v>0</v>
      </c>
      <c r="H277" s="2">
        <v>0</v>
      </c>
    </row>
    <row r="278" spans="1:8" x14ac:dyDescent="0.25">
      <c r="A278" t="s">
        <v>58</v>
      </c>
      <c r="B278" t="s">
        <v>59</v>
      </c>
      <c r="C278" s="2">
        <v>7750000</v>
      </c>
      <c r="D278" s="2">
        <v>7980000</v>
      </c>
      <c r="E278" s="2">
        <v>7392656</v>
      </c>
      <c r="F278" s="2">
        <v>7984068</v>
      </c>
      <c r="G278" s="2">
        <v>8622793</v>
      </c>
      <c r="H278" s="2">
        <v>0</v>
      </c>
    </row>
    <row r="279" spans="1:8" x14ac:dyDescent="0.25">
      <c r="A279" t="s">
        <v>0</v>
      </c>
      <c r="B279" t="s">
        <v>1</v>
      </c>
      <c r="C279" s="2">
        <v>79075</v>
      </c>
      <c r="D279" s="2">
        <v>79075</v>
      </c>
      <c r="E279" s="2">
        <v>150000</v>
      </c>
      <c r="F279" s="2">
        <v>150000</v>
      </c>
      <c r="G279" s="2">
        <v>0</v>
      </c>
      <c r="H279" s="2">
        <v>0</v>
      </c>
    </row>
    <row r="280" spans="1:8" x14ac:dyDescent="0.25">
      <c r="A280" t="s">
        <v>94</v>
      </c>
      <c r="B280" t="s">
        <v>95</v>
      </c>
      <c r="C280" s="2">
        <v>298300</v>
      </c>
      <c r="D280" s="2">
        <v>346656</v>
      </c>
      <c r="E280" s="2">
        <v>583000</v>
      </c>
      <c r="F280" s="2">
        <v>617980</v>
      </c>
      <c r="G280" s="2">
        <v>655059</v>
      </c>
      <c r="H280" s="2">
        <v>694362</v>
      </c>
    </row>
    <row r="281" spans="1:8" x14ac:dyDescent="0.25">
      <c r="A281" t="s">
        <v>467</v>
      </c>
      <c r="B281" t="s">
        <v>468</v>
      </c>
      <c r="C281" s="2">
        <v>50000</v>
      </c>
      <c r="D281" s="2">
        <v>50000</v>
      </c>
      <c r="E281" s="2">
        <v>50000</v>
      </c>
      <c r="F281" s="2">
        <v>50000</v>
      </c>
      <c r="G281" s="2">
        <v>0</v>
      </c>
      <c r="H281" s="2">
        <v>0</v>
      </c>
    </row>
    <row r="282" spans="1:8" x14ac:dyDescent="0.25">
      <c r="A282" t="s">
        <v>38</v>
      </c>
      <c r="B282" t="s">
        <v>39</v>
      </c>
      <c r="C282" s="2">
        <v>12903727</v>
      </c>
      <c r="D282" s="2">
        <v>13290839</v>
      </c>
      <c r="E282" s="2">
        <v>13689564</v>
      </c>
      <c r="F282" s="2">
        <v>0</v>
      </c>
      <c r="G282" s="2">
        <v>0</v>
      </c>
      <c r="H282" s="2">
        <v>0</v>
      </c>
    </row>
    <row r="283" spans="1:8" x14ac:dyDescent="0.25">
      <c r="A283" t="s">
        <v>457</v>
      </c>
      <c r="B283" t="s">
        <v>458</v>
      </c>
      <c r="C283" s="2">
        <v>3446815</v>
      </c>
      <c r="D283" s="2">
        <v>6319162</v>
      </c>
      <c r="E283" s="2">
        <v>6951077</v>
      </c>
      <c r="F283" s="2">
        <v>0</v>
      </c>
      <c r="G283" s="2">
        <v>0</v>
      </c>
      <c r="H283" s="2">
        <v>0</v>
      </c>
    </row>
    <row r="284" spans="1:8" x14ac:dyDescent="0.25">
      <c r="A284" t="s">
        <v>585</v>
      </c>
      <c r="B284" t="s">
        <v>586</v>
      </c>
      <c r="C284" s="2">
        <v>5965626</v>
      </c>
      <c r="D284" s="2">
        <v>5965626</v>
      </c>
      <c r="E284" s="2">
        <v>5965626</v>
      </c>
      <c r="F284" s="2">
        <v>5965626</v>
      </c>
      <c r="G284" s="2">
        <v>0</v>
      </c>
      <c r="H284" s="2">
        <v>0</v>
      </c>
    </row>
    <row r="285" spans="1:8" x14ac:dyDescent="0.25">
      <c r="A285" t="s">
        <v>279</v>
      </c>
      <c r="B285" t="s">
        <v>280</v>
      </c>
      <c r="C285" s="2">
        <v>1188000</v>
      </c>
      <c r="D285" s="2">
        <v>1188000</v>
      </c>
      <c r="E285" s="2">
        <v>1188000</v>
      </c>
      <c r="F285" s="2">
        <v>0</v>
      </c>
      <c r="G285" s="2">
        <v>0</v>
      </c>
      <c r="H285" s="2">
        <v>0</v>
      </c>
    </row>
    <row r="286" spans="1:8" x14ac:dyDescent="0.25">
      <c r="A286" t="s">
        <v>373</v>
      </c>
      <c r="B286" t="s">
        <v>374</v>
      </c>
      <c r="C286" s="2">
        <v>4750000</v>
      </c>
      <c r="D286" s="2">
        <v>5100000</v>
      </c>
      <c r="E286" s="2">
        <v>9250000</v>
      </c>
      <c r="F286" s="2">
        <v>9750000</v>
      </c>
      <c r="G286" s="2">
        <v>0</v>
      </c>
      <c r="H286" s="2">
        <v>0</v>
      </c>
    </row>
    <row r="287" spans="1:8" x14ac:dyDescent="0.25">
      <c r="A287" t="s">
        <v>253</v>
      </c>
      <c r="B287" t="s">
        <v>254</v>
      </c>
      <c r="C287" s="2">
        <v>2830000</v>
      </c>
      <c r="D287" s="2">
        <v>2880000</v>
      </c>
      <c r="E287" s="2">
        <v>3260000</v>
      </c>
      <c r="F287" s="2">
        <v>3350000</v>
      </c>
      <c r="G287" s="2">
        <v>3425000</v>
      </c>
      <c r="H287" s="2">
        <v>0</v>
      </c>
    </row>
    <row r="288" spans="1:8" x14ac:dyDescent="0.25">
      <c r="A288" t="s">
        <v>293</v>
      </c>
      <c r="B288" t="s">
        <v>294</v>
      </c>
      <c r="C288" s="2">
        <v>305000</v>
      </c>
      <c r="D288" s="2">
        <v>350000</v>
      </c>
      <c r="E288" s="2">
        <v>465000</v>
      </c>
      <c r="F288" s="2">
        <v>465000</v>
      </c>
      <c r="G288" s="2">
        <v>0</v>
      </c>
      <c r="H288" s="2">
        <v>0</v>
      </c>
    </row>
    <row r="289" spans="1:8" x14ac:dyDescent="0.25">
      <c r="A289" t="s">
        <v>337</v>
      </c>
      <c r="B289" t="s">
        <v>338</v>
      </c>
      <c r="C289" s="2">
        <v>724500</v>
      </c>
      <c r="D289" s="2">
        <v>724500</v>
      </c>
      <c r="E289" s="2">
        <v>0</v>
      </c>
      <c r="F289" s="2">
        <v>0</v>
      </c>
      <c r="G289" s="2">
        <v>0</v>
      </c>
      <c r="H289" s="2">
        <v>0</v>
      </c>
    </row>
    <row r="290" spans="1:8" x14ac:dyDescent="0.25">
      <c r="A290" t="s">
        <v>132</v>
      </c>
      <c r="B290" t="s">
        <v>133</v>
      </c>
      <c r="C290" s="2">
        <v>263500</v>
      </c>
      <c r="D290" s="2">
        <v>263500</v>
      </c>
      <c r="E290" s="2">
        <v>212375</v>
      </c>
      <c r="F290" s="2">
        <v>212375</v>
      </c>
      <c r="G290" s="2">
        <v>0</v>
      </c>
      <c r="H290" s="2">
        <v>0</v>
      </c>
    </row>
    <row r="291" spans="1:8" x14ac:dyDescent="0.25">
      <c r="A291" t="s">
        <v>267</v>
      </c>
      <c r="B291" t="s">
        <v>268</v>
      </c>
      <c r="C291" s="2">
        <v>560000</v>
      </c>
      <c r="D291" s="2">
        <v>600000</v>
      </c>
      <c r="E291" s="2">
        <v>640000</v>
      </c>
      <c r="F291" s="2">
        <v>680000</v>
      </c>
      <c r="G291" s="2">
        <v>0</v>
      </c>
      <c r="H291" s="2">
        <v>0</v>
      </c>
    </row>
    <row r="292" spans="1:8" x14ac:dyDescent="0.25">
      <c r="A292" t="s">
        <v>156</v>
      </c>
      <c r="B292" t="s">
        <v>157</v>
      </c>
      <c r="C292" s="2">
        <v>500000</v>
      </c>
      <c r="D292" s="2">
        <v>500000</v>
      </c>
      <c r="E292" s="2">
        <v>392654</v>
      </c>
      <c r="F292" s="2">
        <v>400506</v>
      </c>
      <c r="G292" s="2">
        <v>0</v>
      </c>
      <c r="H292" s="2">
        <v>0</v>
      </c>
    </row>
    <row r="293" spans="1:8" x14ac:dyDescent="0.25">
      <c r="A293" t="s">
        <v>237</v>
      </c>
      <c r="B293" t="s">
        <v>238</v>
      </c>
      <c r="C293" s="2">
        <v>75000</v>
      </c>
      <c r="D293" s="2">
        <v>75000</v>
      </c>
      <c r="E293" s="2">
        <v>75000</v>
      </c>
      <c r="F293" s="2">
        <v>75000</v>
      </c>
      <c r="G293" s="2">
        <v>75000</v>
      </c>
      <c r="H293" s="2">
        <v>75000</v>
      </c>
    </row>
    <row r="294" spans="1:8" x14ac:dyDescent="0.25">
      <c r="A294" t="s">
        <v>80</v>
      </c>
      <c r="B294" t="s">
        <v>81</v>
      </c>
      <c r="C294" s="2">
        <v>4750000</v>
      </c>
      <c r="D294" s="2">
        <v>5000000</v>
      </c>
      <c r="E294" s="2">
        <v>5400000</v>
      </c>
      <c r="F294" s="2">
        <v>5750000</v>
      </c>
      <c r="G294" s="2">
        <v>6100000</v>
      </c>
      <c r="H294" s="2">
        <v>0</v>
      </c>
    </row>
    <row r="295" spans="1:8" x14ac:dyDescent="0.25">
      <c r="A295" t="s">
        <v>563</v>
      </c>
      <c r="B295" t="s">
        <v>564</v>
      </c>
      <c r="C295" s="2">
        <v>14400000</v>
      </c>
      <c r="D295" s="2">
        <v>14600000</v>
      </c>
      <c r="E295" s="2">
        <v>14694709</v>
      </c>
      <c r="F295" s="2">
        <v>15282497</v>
      </c>
      <c r="G295" s="2">
        <v>15893797</v>
      </c>
      <c r="H295" s="2">
        <v>16529549</v>
      </c>
    </row>
    <row r="296" spans="1:8" x14ac:dyDescent="0.25">
      <c r="A296" t="s">
        <v>487</v>
      </c>
      <c r="B296" t="s">
        <v>488</v>
      </c>
      <c r="C296" s="2">
        <v>11700000</v>
      </c>
      <c r="D296" s="2">
        <v>12300000</v>
      </c>
      <c r="E296" s="2">
        <v>10100000</v>
      </c>
      <c r="F296" s="2">
        <v>10925000</v>
      </c>
      <c r="G296" s="2">
        <v>11800000</v>
      </c>
      <c r="H296" s="2">
        <v>12750000</v>
      </c>
    </row>
    <row r="297" spans="1:8" x14ac:dyDescent="0.25">
      <c r="A297" t="s">
        <v>581</v>
      </c>
      <c r="B297" t="s">
        <v>582</v>
      </c>
      <c r="C297" s="2">
        <v>900000</v>
      </c>
      <c r="D297" s="2">
        <v>900000</v>
      </c>
      <c r="E297" s="2">
        <v>1100000</v>
      </c>
      <c r="F297" s="2">
        <v>1100000</v>
      </c>
      <c r="G297" s="2">
        <v>0</v>
      </c>
      <c r="H297" s="2">
        <v>0</v>
      </c>
    </row>
    <row r="298" spans="1:8" x14ac:dyDescent="0.25">
      <c r="A298" s="59" t="s">
        <v>640</v>
      </c>
      <c r="B298" s="59" t="s">
        <v>663</v>
      </c>
      <c r="C298" s="20">
        <f>SUM(C3:C297)</f>
        <v>2243795589</v>
      </c>
      <c r="D298" s="20">
        <f t="shared" ref="D298:G298" si="2">SUM(D3:D297)</f>
        <v>2276315760</v>
      </c>
      <c r="E298" s="20">
        <f t="shared" si="2"/>
        <v>2349873444</v>
      </c>
      <c r="F298" s="20">
        <f t="shared" si="2"/>
        <v>2177713161</v>
      </c>
      <c r="G298" s="20">
        <f t="shared" si="2"/>
        <v>607320278</v>
      </c>
      <c r="H298" s="20">
        <f t="shared" ref="H298" si="3">SUM(H3:H297)</f>
        <v>519733112</v>
      </c>
    </row>
  </sheetData>
  <autoFilter ref="A1:H1"/>
  <conditionalFormatting sqref="A29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LevyCalc</vt:lpstr>
      <vt:lpstr>Data</vt:lpstr>
      <vt:lpstr>District AAFTE</vt:lpstr>
      <vt:lpstr>VAL</vt:lpstr>
      <vt:lpstr>Data</vt:lpstr>
      <vt:lpstr>enrollment</vt:lpstr>
      <vt:lpstr>LevyCalc!Print_Area</vt:lpstr>
      <vt:lpstr>SY201920Growth</vt:lpstr>
      <vt:lpstr>SY202021Growth</vt:lpstr>
      <vt:lpstr>SY202122growth</vt:lpstr>
      <vt:lpstr>SY202223growth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Jarmon</dc:creator>
  <cp:lastModifiedBy>Melissa Jarmon</cp:lastModifiedBy>
  <cp:lastPrinted>2019-10-24T15:52:33Z</cp:lastPrinted>
  <dcterms:created xsi:type="dcterms:W3CDTF">2018-05-30T18:28:14Z</dcterms:created>
  <dcterms:modified xsi:type="dcterms:W3CDTF">2020-11-09T22:02:37Z</dcterms:modified>
</cp:coreProperties>
</file>